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 activeTab="2"/>
  </bookViews>
  <sheets>
    <sheet name="ตท-56-3.1" sheetId="1" r:id="rId1"/>
    <sheet name="ตท-56-3.2" sheetId="2" r:id="rId2"/>
    <sheet name="ตัวอย่าง ของ สบ" sheetId="3" r:id="rId3"/>
  </sheets>
  <calcPr calcId="124519"/>
</workbook>
</file>

<file path=xl/calcChain.xml><?xml version="1.0" encoding="utf-8"?>
<calcChain xmlns="http://schemas.openxmlformats.org/spreadsheetml/2006/main">
  <c r="F20" i="3"/>
  <c r="B11"/>
  <c r="J25"/>
  <c r="H25"/>
  <c r="G25"/>
  <c r="F25"/>
  <c r="D25"/>
  <c r="C25"/>
  <c r="I24"/>
  <c r="H24"/>
  <c r="G24"/>
  <c r="E24"/>
  <c r="D24"/>
  <c r="C24"/>
  <c r="H23"/>
  <c r="K23" s="1"/>
  <c r="H22"/>
  <c r="G22"/>
  <c r="D22"/>
  <c r="C22"/>
  <c r="B22"/>
  <c r="I22" s="1"/>
  <c r="J21"/>
  <c r="K21" s="1"/>
  <c r="B21"/>
  <c r="G20"/>
  <c r="K20"/>
  <c r="K19"/>
  <c r="I19"/>
  <c r="H19"/>
  <c r="I18"/>
  <c r="H18"/>
  <c r="G18"/>
  <c r="E18"/>
  <c r="D18"/>
  <c r="C18"/>
  <c r="B18"/>
  <c r="I17"/>
  <c r="H17"/>
  <c r="G17"/>
  <c r="E17"/>
  <c r="D17"/>
  <c r="C17"/>
  <c r="J16"/>
  <c r="I16"/>
  <c r="H16"/>
  <c r="F16"/>
  <c r="E16"/>
  <c r="D16"/>
  <c r="J15"/>
  <c r="I15"/>
  <c r="G15"/>
  <c r="F15"/>
  <c r="E15"/>
  <c r="C15"/>
  <c r="J14"/>
  <c r="H14"/>
  <c r="G14"/>
  <c r="F14"/>
  <c r="D14"/>
  <c r="C14"/>
  <c r="K12"/>
  <c r="K10"/>
  <c r="K9"/>
  <c r="K7"/>
  <c r="I25" s="1"/>
  <c r="C10" i="2"/>
  <c r="D10"/>
  <c r="E10"/>
  <c r="F10"/>
  <c r="G10"/>
  <c r="H10"/>
  <c r="I10"/>
  <c r="J10"/>
  <c r="K10"/>
  <c r="L10"/>
  <c r="M10"/>
  <c r="N10"/>
  <c r="C9"/>
  <c r="D11" i="3" l="1"/>
  <c r="C11"/>
  <c r="K14"/>
  <c r="F18"/>
  <c r="K18" s="1"/>
  <c r="J18"/>
  <c r="F22"/>
  <c r="J22"/>
  <c r="K22" s="1"/>
  <c r="E14"/>
  <c r="I14"/>
  <c r="I11" s="1"/>
  <c r="D15"/>
  <c r="H15"/>
  <c r="H11" s="1"/>
  <c r="C16"/>
  <c r="K16" s="1"/>
  <c r="G16"/>
  <c r="G11" s="1"/>
  <c r="F17"/>
  <c r="J17"/>
  <c r="J11" s="1"/>
  <c r="E22"/>
  <c r="F24"/>
  <c r="K24" s="1"/>
  <c r="J24"/>
  <c r="E25"/>
  <c r="K25" s="1"/>
  <c r="N46" i="1"/>
  <c r="O46" s="1"/>
  <c r="J46"/>
  <c r="I46"/>
  <c r="H46"/>
  <c r="G46"/>
  <c r="F46"/>
  <c r="E46"/>
  <c r="D46"/>
  <c r="C46"/>
  <c r="B46"/>
  <c r="O45"/>
  <c r="O44"/>
  <c r="K44"/>
  <c r="O43"/>
  <c r="O42"/>
  <c r="O41"/>
  <c r="O40"/>
  <c r="O39"/>
  <c r="K39"/>
  <c r="I39"/>
  <c r="I38" s="1"/>
  <c r="E39"/>
  <c r="O38"/>
  <c r="J38"/>
  <c r="H38"/>
  <c r="G38"/>
  <c r="F38"/>
  <c r="E38"/>
  <c r="D38"/>
  <c r="C38"/>
  <c r="B38"/>
  <c r="O37"/>
  <c r="O36"/>
  <c r="O35"/>
  <c r="O34"/>
  <c r="O33"/>
  <c r="O32"/>
  <c r="O31"/>
  <c r="O30"/>
  <c r="O29"/>
  <c r="O28"/>
  <c r="O27"/>
  <c r="J27"/>
  <c r="I27"/>
  <c r="H27"/>
  <c r="G27"/>
  <c r="F27"/>
  <c r="E27"/>
  <c r="K27" s="1"/>
  <c r="D27"/>
  <c r="C27"/>
  <c r="B27"/>
  <c r="O26"/>
  <c r="O25"/>
  <c r="O24"/>
  <c r="I24"/>
  <c r="E24"/>
  <c r="K24" s="1"/>
  <c r="O23"/>
  <c r="I23"/>
  <c r="E23"/>
  <c r="O22"/>
  <c r="O21"/>
  <c r="O20"/>
  <c r="I20"/>
  <c r="K20" s="1"/>
  <c r="E20"/>
  <c r="O19"/>
  <c r="I19"/>
  <c r="O18"/>
  <c r="O17"/>
  <c r="O16"/>
  <c r="O15"/>
  <c r="M15"/>
  <c r="O14"/>
  <c r="M14"/>
  <c r="O13"/>
  <c r="O12"/>
  <c r="O11"/>
  <c r="O10"/>
  <c r="I9"/>
  <c r="E9"/>
  <c r="K9" s="1"/>
  <c r="I8"/>
  <c r="E8"/>
  <c r="K8" s="1"/>
  <c r="K46" l="1"/>
  <c r="P12"/>
  <c r="K23"/>
  <c r="K38"/>
  <c r="E11" i="3"/>
  <c r="K15"/>
  <c r="K17"/>
  <c r="F11"/>
  <c r="K11" s="1"/>
  <c r="M12" i="1"/>
</calcChain>
</file>

<file path=xl/sharedStrings.xml><?xml version="1.0" encoding="utf-8"?>
<sst xmlns="http://schemas.openxmlformats.org/spreadsheetml/2006/main" count="168" uniqueCount="128">
  <si>
    <t>ตารางอัตรากำลังกรมสนับสนุนบริการสุขภาพ ปีงบประมาณ 2556</t>
  </si>
  <si>
    <r>
      <t xml:space="preserve">จำแนกตามสำนัก / กอง ในสังกัด </t>
    </r>
    <r>
      <rPr>
        <b/>
        <sz val="10"/>
        <rFont val="Arial"/>
        <family val="2"/>
      </rPr>
      <t>เพื่อใช้ในการปันส่วน ค่าใช้จ่ายส่วนกลาง(คชจ.ทางอ้อม1) เข้า  หน่วยงานหลัก+สนับสนุน</t>
    </r>
  </si>
  <si>
    <t>หน่วยงาน</t>
  </si>
  <si>
    <t>ข้าราชการ ปฏิบัติราชการ</t>
  </si>
  <si>
    <t>ลูกจ้างประจำ  ปฏิบัติราชการ</t>
  </si>
  <si>
    <t>พนักงานราชการ</t>
  </si>
  <si>
    <t>รวมข้าราชการและลูกจ้าง 4+4+5</t>
  </si>
  <si>
    <t>จ้างเหมาบริการ</t>
  </si>
  <si>
    <t>หมายเหตุ</t>
  </si>
  <si>
    <t>จ.18</t>
  </si>
  <si>
    <t>ไปช่วย</t>
  </si>
  <si>
    <t>มาช่วย</t>
  </si>
  <si>
    <t>ปฏิบัติจริง</t>
  </si>
  <si>
    <t>จำนวนคน</t>
  </si>
  <si>
    <t>จำนวนเงิน</t>
  </si>
  <si>
    <t>4 = 1-2+3</t>
  </si>
  <si>
    <t>10 เดือน</t>
  </si>
  <si>
    <t>4 เดือน</t>
  </si>
  <si>
    <t>อธิบดี</t>
  </si>
  <si>
    <t>รองอธิบดี</t>
  </si>
  <si>
    <t>1.กลุ่มพัฒนาระบบบริหาร(กพร.)</t>
  </si>
  <si>
    <t>2.กลุ่มตรวจสอบภายใน</t>
  </si>
  <si>
    <t>3.สำนักบริหาร</t>
  </si>
  <si>
    <t>3.1 ผู้บริหาร (สำนักบริหาร)</t>
  </si>
  <si>
    <t>-</t>
  </si>
  <si>
    <t>ผอ.+วิภาวี</t>
  </si>
  <si>
    <t>3.2 กลุ่มภารกิจด้านอำนวยการ</t>
  </si>
  <si>
    <t>3.3 กลุ่มภารกิจด้านการคลัง</t>
  </si>
  <si>
    <t>3.4 กลุ่มภารกิจด้านบริหารทรัพยากรบุคคล</t>
  </si>
  <si>
    <t>3.4 กลุ่มภารกิจด้านแผนงานและประเมินผล</t>
  </si>
  <si>
    <t>4.สำนักพัฒนาวิชาการ</t>
  </si>
  <si>
    <t>5.สำนักเทคโนโลยีและการสื่อสาร</t>
  </si>
  <si>
    <t>6.สำนักสารนิเทศและประชาสัมพันธ์</t>
  </si>
  <si>
    <t>7.สำนักกฎหมาย</t>
  </si>
  <si>
    <t>8.กองสนับสนุนบริการสุขภาพอาเซี่ยน</t>
  </si>
  <si>
    <t>9.สพรศ</t>
  </si>
  <si>
    <t>10.ศสท</t>
  </si>
  <si>
    <t>11.สำนักส่งเสริมธุรกิจบริการสุขภาพ(สปา)</t>
  </si>
  <si>
    <t>12.กองแบบแผน</t>
  </si>
  <si>
    <t>13.  กองวิศวกรรมการแพทย์   (รวม)</t>
  </si>
  <si>
    <t xml:space="preserve">1.กองวิศวกรรมการแพทย์ </t>
  </si>
  <si>
    <t>2 ศูนย์วิศวกรรมการแพทย์ 1 ราชบุรี</t>
  </si>
  <si>
    <t>3.ศูนย์วิศวกรรมการแพทย์ 2 ขอนแก่น</t>
  </si>
  <si>
    <t>4.ศูนย์วิศวกรรมการแพทย์ 3 นครสวรรค์</t>
  </si>
  <si>
    <t>5.ศูนย์วิศวกรรมการแพทย์ 4 นครราชสีมา</t>
  </si>
  <si>
    <t>6.ศูนย์วิศวกรรมการแพทย์ 5อุบล</t>
  </si>
  <si>
    <t>7.ศูนย์วิศวกรรมการแพทย์ 6 เชียงใหม่</t>
  </si>
  <si>
    <t>8.ศูนย์วิศวกรรมการแพทย์ 7 สงขลา</t>
  </si>
  <si>
    <t>9.ศูนย์วิศวกรรมการแพทย์ 8 ชลบุรี</t>
  </si>
  <si>
    <t>10.ศูนย์วิศวกรรมการแพทย์ 9 สุราษฎร์ธานี</t>
  </si>
  <si>
    <t>14. กองสนับสนุนสุขภาพภาคประชาชน</t>
  </si>
  <si>
    <t>1.กองสนับสนุนสุขภาพภาคฯ (กลาง)</t>
  </si>
  <si>
    <t>1.ศูนย์ สช. 1 ชลบุรี</t>
  </si>
  <si>
    <t xml:space="preserve">  ว่าง 3 ตน.</t>
  </si>
  <si>
    <t>2. ศูนย์ สช.2 นว</t>
  </si>
  <si>
    <t xml:space="preserve">  ว่าง 1 ตน.</t>
  </si>
  <si>
    <t>3. ศูนย์ สช.3  ขก</t>
  </si>
  <si>
    <t>4. ศูนย์ สช.4 นศ</t>
  </si>
  <si>
    <t xml:space="preserve">  ว่าง 0 ตน.</t>
  </si>
  <si>
    <t>5. ศูนย์ สช.5 ยล</t>
  </si>
  <si>
    <t>15 กองสุขศึกษา</t>
  </si>
  <si>
    <t>รวม</t>
  </si>
  <si>
    <t xml:space="preserve"> </t>
  </si>
  <si>
    <t xml:space="preserve">                 </t>
  </si>
  <si>
    <r>
      <t xml:space="preserve"> </t>
    </r>
    <r>
      <rPr>
        <b/>
        <sz val="10"/>
        <rFont val="Arial"/>
        <family val="2"/>
      </rPr>
      <t xml:space="preserve"> ข้อมูล : </t>
    </r>
    <r>
      <rPr>
        <sz val="10"/>
        <rFont val="Arial"/>
        <family val="2"/>
      </rPr>
      <t xml:space="preserve"> ผู้ที่ปฏิบัติงานจริงในแต่ละ กอง/ สำนัก/กลุ่มงาน  ทั้งส่วนกลางและภูมิภาค ณ วันที่ 30 เม.ย. 56 ที่สำนักบริหารได้รับ</t>
    </r>
  </si>
  <si>
    <t>ข้อมูล  ณ  วันที่ 30 กันยายน 2556</t>
  </si>
  <si>
    <r>
      <t xml:space="preserve"> ตรวจสอบ  ณ ก.ย.56</t>
    </r>
    <r>
      <rPr>
        <sz val="9"/>
        <rFont val="Arial"/>
        <family val="2"/>
      </rPr>
      <t xml:space="preserve"> ( ถูกใส่ :1 ) </t>
    </r>
  </si>
  <si>
    <t>สัดส่วน/จำนวนเงิน</t>
  </si>
  <si>
    <t>ชื่อกิจกรรมย่อย / รหัสกิจกรรมย่อย 3 ตัว</t>
  </si>
  <si>
    <r>
      <t>เกณฑ์ที่ 1</t>
    </r>
    <r>
      <rPr>
        <sz val="18"/>
        <rFont val="TH SarabunPSK"/>
        <family val="2"/>
      </rPr>
      <t xml:space="preserve"> </t>
    </r>
    <r>
      <rPr>
        <sz val="16"/>
        <rFont val="TH SarabunPSK"/>
        <family val="2"/>
      </rPr>
      <t xml:space="preserve"> ถ่วงน้ำหนักร้อยละ</t>
    </r>
  </si>
  <si>
    <t>ชื่อศูนย์ต้นทุน</t>
  </si>
  <si>
    <t xml:space="preserve"> เกณฑ์ปันส่วนราย ศูนย์ต้นทุน เข้ากิจกรรมย่อย  ประจำปีงบประมาณ 2556 (จากการถ่วงน้ำหนักตามภาระงาน และจ่ายจริง )</t>
  </si>
  <si>
    <r>
      <t xml:space="preserve">เกณฑ์ที่ 2 </t>
    </r>
    <r>
      <rPr>
        <sz val="14"/>
        <rFont val="TH SarabunPSK"/>
        <family val="2"/>
      </rPr>
      <t>ถ่วงน้ำหนักร้อยxเงินเดือน  (ใส่จำนวนเงิน)</t>
    </r>
  </si>
  <si>
    <t>ผลการดำเนินงาน ก.ย่อย                 (หน่วยนับ)</t>
  </si>
  <si>
    <t xml:space="preserve">                                           ปริมาณ</t>
  </si>
  <si>
    <r>
      <t xml:space="preserve">เกณฑ์ที่ 3 </t>
    </r>
    <r>
      <rPr>
        <sz val="14"/>
        <rFont val="TH SarabunPSK"/>
        <family val="2"/>
      </rPr>
      <t xml:space="preserve"> การปันส่วนค่าใช้จ่าย ตามจ่ายจริง(จำนวนเงิน)</t>
    </r>
  </si>
  <si>
    <t>เกณฑ์ปันส่วน (ก่อนปิดบัญชี)</t>
  </si>
  <si>
    <t>สำนักบริหาร (4 กลุ่มภารกิจ)</t>
  </si>
  <si>
    <t xml:space="preserve">        รวม          เกณฑ์1 = (%) เกณฑ์ 2 = (จำนวนเงิน)</t>
  </si>
  <si>
    <t>งานสารบรรณ</t>
  </si>
  <si>
    <t>บริหารทั่วไป</t>
  </si>
  <si>
    <t>งานให้บริการด้านยานพาหนะ</t>
  </si>
  <si>
    <t>พัฒนาทรัพยากรบุคคล</t>
  </si>
  <si>
    <t>การบริหารบุคลากร</t>
  </si>
  <si>
    <t>กิจกรรมด้านการเงิน และบัญชี</t>
  </si>
  <si>
    <t>พัฒนางานด้านคลังพัสดุ</t>
  </si>
  <si>
    <t>กิจกรรมด้านแผนงาน</t>
  </si>
  <si>
    <t>รหัสกิจกรรมย่อย</t>
  </si>
  <si>
    <t xml:space="preserve"> กลุ่มภารกิจ</t>
  </si>
  <si>
    <t>อำนวยการ</t>
  </si>
  <si>
    <t>บริหารบุคคล</t>
  </si>
  <si>
    <t>คลัง</t>
  </si>
  <si>
    <t>แผนฯ</t>
  </si>
  <si>
    <t>จำนวนคนในกลุ่มภารกิจ</t>
  </si>
  <si>
    <t>ผลการดำเนินงาน ก.ย่อย</t>
  </si>
  <si>
    <r>
      <t>เกณฑ์ที่ 1</t>
    </r>
    <r>
      <rPr>
        <sz val="18"/>
        <rFont val="Angsana New"/>
        <family val="1"/>
      </rPr>
      <t xml:space="preserve"> </t>
    </r>
    <r>
      <rPr>
        <sz val="16"/>
        <rFont val="Angsana New"/>
        <family val="1"/>
      </rPr>
      <t xml:space="preserve"> ถ่วงน้ำหนักร้อยละ</t>
    </r>
  </si>
  <si>
    <r>
      <t xml:space="preserve">เกณฑ์ที่ 2 </t>
    </r>
    <r>
      <rPr>
        <sz val="14"/>
        <rFont val="Angsana New"/>
        <family val="1"/>
      </rPr>
      <t>ถ่วงน้ำหนักร้อยxเงินเดือน</t>
    </r>
  </si>
  <si>
    <t xml:space="preserve">เกณฑ์ที่ 3 การปันส่วนค่าใช้จ่าย ตามจ่ายจริง </t>
  </si>
  <si>
    <t>ผลรวม 3.1-3.9</t>
  </si>
  <si>
    <t>3.1 จ้างเหมาบุคคลภายนอก (ช่วยงาน)</t>
  </si>
  <si>
    <t>ถ่วงน้ำหนักภารงาน พนักงานจ้างเหมาฯ</t>
  </si>
  <si>
    <t>3.2 เงินสมทบกองทุนประกันสังคม</t>
  </si>
  <si>
    <t xml:space="preserve">ถ่วงน้ำหนักภารงานพนักงานราชการ </t>
  </si>
  <si>
    <t>3.3 ค่าจ้างเหมาทำความสะอาดภายในอาคาร</t>
  </si>
  <si>
    <t>หารด้วยจำนวนคนทั้งหมด แล้วคูณจำนวนคนในแต่ละกลุ่ม แล้ว                                     ใช้เกณฑ์ที่ 1 ของกลุ่มภารกิจนั้น</t>
  </si>
  <si>
    <t>3.4 ค่าเช่าก๊อกน้ำอัตโนมัติและโถปัสสาวะชาย</t>
  </si>
  <si>
    <t>เหมือนกับเกณฑ์ 3.3</t>
  </si>
  <si>
    <t>3.5 ค่าจัดซื้อน้ำดื่มสำหรับเจ้าหน้าที่และผู้บริหาร</t>
  </si>
  <si>
    <t>3.6 ค่าใช้บริการโทรศัพท์เคลื่อนที่ 5 เลขหมาย</t>
  </si>
  <si>
    <t>3.7 ค่าใช้บริการโทรศัพท์เคลื่อนที่ I-pad2</t>
  </si>
  <si>
    <t>ผลรวม 3.7.1-3.7.3</t>
  </si>
  <si>
    <t>3.7.1 คลัง</t>
  </si>
  <si>
    <t>ใช้เกณฑ์ที่ 1 เฉพาะ ก.คลัง</t>
  </si>
  <si>
    <t>3.7.2 บค.</t>
  </si>
  <si>
    <t>ใช้เกณฑ์ที่ 1 เฉพาะ ก. บค</t>
  </si>
  <si>
    <t>3.7.3 แผนฯ</t>
  </si>
  <si>
    <t>ใช้เกณฑ์ที่ 1 เฉพาะ ก. แผนฯ</t>
  </si>
  <si>
    <t>3.8 ค่าใช้บริการโทรศัพท์สนง. 8 หมายเลข</t>
  </si>
  <si>
    <t>ผลรวม 3.8.1-3.8.2</t>
  </si>
  <si>
    <t>3.8.1 กลุ่มงานบัญชี</t>
  </si>
  <si>
    <t xml:space="preserve">ตามจริง </t>
  </si>
  <si>
    <t>3.8.2 ว่าง 6 หมายเลข</t>
  </si>
  <si>
    <t>3.9  ค่าเช่าเครื่องถ่ายเอกสาร จำนวน 2 เครื่อง</t>
  </si>
  <si>
    <t>การปันส่วนราย ศูนย์ต้นทุน เข้ากิจกรรมย่อย  ประจำปีงบประมาณ 2556 (12 เดือนแรก)</t>
  </si>
  <si>
    <t>เอกสารหมายเลข 4 ตท-56.3.1</t>
  </si>
  <si>
    <t xml:space="preserve"> ตัวอย่าง......เอกสารหมายเลข 4</t>
  </si>
  <si>
    <t>ปี56 สบสเขต ไม่ทำ    สช,วศ รวบรวมไว้ให้แล้ว</t>
  </si>
  <si>
    <t xml:space="preserve"> ปี56สบสเขตไม่ทำ (สช,วศรวบรวมไว้แล้ว)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</si>
</sst>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rgb="FF00B050"/>
      <name val="Arial"/>
      <family val="2"/>
    </font>
    <font>
      <sz val="10"/>
      <color indexed="17"/>
      <name val="Arial"/>
      <family val="2"/>
    </font>
    <font>
      <sz val="8"/>
      <color indexed="17"/>
      <name val="Arial"/>
      <family val="2"/>
    </font>
    <font>
      <sz val="8"/>
      <color rgb="FF00B050"/>
      <name val="Arial"/>
      <family val="2"/>
    </font>
    <font>
      <sz val="10"/>
      <color indexed="18"/>
      <name val="Arial"/>
      <family val="2"/>
    </font>
    <font>
      <sz val="10"/>
      <color rgb="FF3333FF"/>
      <name val="Arial"/>
      <family val="2"/>
    </font>
    <font>
      <sz val="10"/>
      <color rgb="FF0000FF"/>
      <name val="Arial"/>
      <family val="2"/>
    </font>
    <font>
      <b/>
      <sz val="10"/>
      <color indexed="18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  <charset val="222"/>
    </font>
    <font>
      <sz val="16"/>
      <name val="TH SarabunPSK"/>
      <family val="2"/>
    </font>
    <font>
      <sz val="20"/>
      <name val="TH SarabunPSK"/>
      <family val="2"/>
    </font>
    <font>
      <sz val="10"/>
      <name val="Arial"/>
      <family val="2"/>
      <charset val="222"/>
    </font>
    <font>
      <sz val="12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  <charset val="222"/>
    </font>
    <font>
      <sz val="14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Angsana New"/>
      <family val="1"/>
    </font>
    <font>
      <sz val="20"/>
      <name val="Angsana New"/>
      <family val="1"/>
    </font>
    <font>
      <b/>
      <sz val="22"/>
      <name val="Angsana New"/>
      <family val="1"/>
    </font>
    <font>
      <b/>
      <sz val="16"/>
      <name val="Angsana New"/>
      <family val="1"/>
    </font>
    <font>
      <b/>
      <sz val="24"/>
      <name val="Angsana New"/>
      <family val="1"/>
    </font>
    <font>
      <sz val="14"/>
      <name val="Angsana New"/>
      <family val="1"/>
    </font>
    <font>
      <sz val="16"/>
      <color rgb="FFFF0000"/>
      <name val="Angsana New"/>
      <family val="1"/>
    </font>
    <font>
      <sz val="12"/>
      <name val="Angsana New"/>
      <family val="1"/>
    </font>
    <font>
      <sz val="18"/>
      <name val="Angsana New"/>
      <family val="1"/>
    </font>
    <font>
      <sz val="13"/>
      <name val="Angsana New"/>
      <family val="1"/>
    </font>
    <font>
      <sz val="10"/>
      <name val="MS Sans Serif"/>
      <family val="2"/>
      <charset val="222"/>
    </font>
    <font>
      <sz val="15"/>
      <color rgb="FFFF0000"/>
      <name val="Angsana New"/>
      <family val="1"/>
    </font>
    <font>
      <sz val="15"/>
      <name val="Browallia New"/>
      <family val="2"/>
    </font>
    <font>
      <sz val="14"/>
      <name val="Browallia New"/>
      <family val="2"/>
    </font>
    <font>
      <sz val="15"/>
      <name val="Angsana New"/>
      <family val="1"/>
    </font>
    <font>
      <sz val="16"/>
      <color theme="1"/>
      <name val="TH SarabunPSK"/>
      <family val="2"/>
    </font>
    <font>
      <sz val="16"/>
      <color theme="1"/>
      <name val="Angsana New"/>
      <family val="1"/>
    </font>
    <font>
      <sz val="14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/>
    <xf numFmtId="0" fontId="1" fillId="0" borderId="0"/>
    <xf numFmtId="0" fontId="21" fillId="0" borderId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2" fillId="0" borderId="0" xfId="0" applyFont="1" applyBorder="1"/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64" fontId="9" fillId="0" borderId="13" xfId="0" applyNumberFormat="1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64" fontId="10" fillId="0" borderId="13" xfId="0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horizontal="left" vertical="center"/>
    </xf>
    <xf numFmtId="43" fontId="7" fillId="0" borderId="13" xfId="1" applyFont="1" applyFill="1" applyBorder="1" applyAlignment="1">
      <alignment horizontal="right" vertical="center"/>
    </xf>
    <xf numFmtId="43" fontId="7" fillId="0" borderId="13" xfId="0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4" fontId="13" fillId="3" borderId="13" xfId="0" applyNumberFormat="1" applyFont="1" applyFill="1" applyBorder="1" applyAlignment="1">
      <alignment horizontal="right" vertical="center"/>
    </xf>
    <xf numFmtId="4" fontId="12" fillId="0" borderId="13" xfId="0" applyNumberFormat="1" applyFont="1" applyFill="1" applyBorder="1" applyAlignment="1">
      <alignment horizontal="right" vertical="center"/>
    </xf>
    <xf numFmtId="165" fontId="12" fillId="0" borderId="13" xfId="0" applyNumberFormat="1" applyFont="1" applyFill="1" applyBorder="1" applyAlignment="1">
      <alignment horizontal="right" vertical="center"/>
    </xf>
    <xf numFmtId="0" fontId="14" fillId="0" borderId="13" xfId="0" applyFont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4" fontId="13" fillId="4" borderId="13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right"/>
    </xf>
    <xf numFmtId="0" fontId="11" fillId="0" borderId="16" xfId="0" applyFont="1" applyBorder="1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43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vertical="center"/>
    </xf>
    <xf numFmtId="166" fontId="16" fillId="0" borderId="0" xfId="0" applyNumberFormat="1" applyFont="1" applyFill="1" applyAlignment="1">
      <alignment horizontal="center"/>
    </xf>
    <xf numFmtId="43" fontId="7" fillId="0" borderId="14" xfId="1" applyFont="1" applyFill="1" applyBorder="1" applyAlignment="1">
      <alignment horizontal="right" vertical="center"/>
    </xf>
    <xf numFmtId="43" fontId="7" fillId="0" borderId="12" xfId="1" applyFont="1" applyFill="1" applyBorder="1" applyAlignment="1">
      <alignment horizontal="right" vertical="center"/>
    </xf>
    <xf numFmtId="43" fontId="7" fillId="0" borderId="15" xfId="1" applyFont="1" applyFill="1" applyBorder="1" applyAlignment="1">
      <alignment horizontal="right" vertical="center"/>
    </xf>
    <xf numFmtId="43" fontId="7" fillId="2" borderId="13" xfId="1" applyFont="1" applyFill="1" applyBorder="1" applyAlignment="1">
      <alignment horizontal="right" vertical="center"/>
    </xf>
    <xf numFmtId="43" fontId="8" fillId="0" borderId="9" xfId="1" applyFont="1" applyFill="1" applyBorder="1" applyAlignment="1">
      <alignment vertical="center"/>
    </xf>
    <xf numFmtId="43" fontId="12" fillId="2" borderId="13" xfId="1" applyFont="1" applyFill="1" applyBorder="1" applyAlignment="1">
      <alignment horizontal="right" vertical="center"/>
    </xf>
    <xf numFmtId="43" fontId="13" fillId="2" borderId="0" xfId="1" applyFont="1" applyFill="1" applyAlignment="1">
      <alignment horizontal="right" vertical="center"/>
    </xf>
    <xf numFmtId="43" fontId="13" fillId="2" borderId="9" xfId="1" applyFont="1" applyFill="1" applyBorder="1" applyAlignment="1">
      <alignment horizontal="righ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13" xfId="1" applyFont="1" applyFill="1" applyBorder="1" applyAlignment="1">
      <alignment horizontal="right" vertical="center"/>
    </xf>
    <xf numFmtId="43" fontId="13" fillId="2" borderId="13" xfId="1" applyFont="1" applyFill="1" applyBorder="1" applyAlignment="1">
      <alignment horizontal="right" vertical="center"/>
    </xf>
    <xf numFmtId="43" fontId="11" fillId="0" borderId="9" xfId="1" applyFont="1" applyBorder="1" applyAlignment="1">
      <alignment vertical="center"/>
    </xf>
    <xf numFmtId="43" fontId="11" fillId="0" borderId="16" xfId="1" applyFont="1" applyFill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1" fillId="0" borderId="1" xfId="0" applyFont="1" applyBorder="1" applyAlignment="1"/>
    <xf numFmtId="0" fontId="19" fillId="0" borderId="0" xfId="3" applyFont="1"/>
    <xf numFmtId="0" fontId="19" fillId="0" borderId="10" xfId="3" applyFont="1" applyBorder="1" applyAlignment="1">
      <alignment horizontal="center"/>
    </xf>
    <xf numFmtId="0" fontId="19" fillId="6" borderId="2" xfId="3" applyFont="1" applyFill="1" applyBorder="1" applyAlignment="1">
      <alignment horizontal="center" vertical="center"/>
    </xf>
    <xf numFmtId="166" fontId="19" fillId="6" borderId="2" xfId="5" applyNumberFormat="1" applyFont="1" applyFill="1" applyBorder="1" applyAlignment="1">
      <alignment horizontal="center" vertical="center" wrapText="1"/>
    </xf>
    <xf numFmtId="166" fontId="22" fillId="6" borderId="2" xfId="5" applyNumberFormat="1" applyFont="1" applyFill="1" applyBorder="1" applyAlignment="1">
      <alignment horizontal="center" vertical="center" wrapText="1"/>
    </xf>
    <xf numFmtId="0" fontId="19" fillId="0" borderId="0" xfId="3" applyFont="1" applyAlignment="1">
      <alignment vertical="center"/>
    </xf>
    <xf numFmtId="0" fontId="19" fillId="6" borderId="2" xfId="3" applyFont="1" applyFill="1" applyBorder="1" applyAlignment="1">
      <alignment horizontal="left" vertical="center"/>
    </xf>
    <xf numFmtId="0" fontId="19" fillId="6" borderId="11" xfId="3" applyFont="1" applyFill="1" applyBorder="1" applyAlignment="1">
      <alignment horizontal="center" vertical="center"/>
    </xf>
    <xf numFmtId="0" fontId="23" fillId="0" borderId="0" xfId="3" applyFont="1" applyAlignment="1">
      <alignment vertical="center"/>
    </xf>
    <xf numFmtId="0" fontId="19" fillId="0" borderId="10" xfId="3" applyFont="1" applyBorder="1" applyAlignment="1">
      <alignment horizontal="left" vertical="center"/>
    </xf>
    <xf numFmtId="43" fontId="19" fillId="0" borderId="10" xfId="2" applyFont="1" applyBorder="1" applyAlignment="1">
      <alignment horizontal="center" vertical="center"/>
    </xf>
    <xf numFmtId="165" fontId="19" fillId="0" borderId="10" xfId="6" applyFont="1" applyBorder="1" applyAlignment="1">
      <alignment vertical="center"/>
    </xf>
    <xf numFmtId="0" fontId="29" fillId="0" borderId="0" xfId="0" applyFont="1"/>
    <xf numFmtId="0" fontId="29" fillId="7" borderId="9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29" fillId="8" borderId="10" xfId="0" applyFont="1" applyFill="1" applyBorder="1" applyAlignment="1">
      <alignment horizontal="center" vertical="center" wrapText="1"/>
    </xf>
    <xf numFmtId="0" fontId="29" fillId="8" borderId="6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166" fontId="29" fillId="0" borderId="2" xfId="5" applyNumberFormat="1" applyFont="1" applyFill="1" applyBorder="1" applyAlignment="1">
      <alignment horizontal="center" vertical="center" wrapText="1"/>
    </xf>
    <xf numFmtId="166" fontId="36" fillId="0" borderId="2" xfId="5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left"/>
    </xf>
    <xf numFmtId="9" fontId="29" fillId="0" borderId="10" xfId="0" applyNumberFormat="1" applyFont="1" applyBorder="1" applyAlignment="1">
      <alignment horizontal="center"/>
    </xf>
    <xf numFmtId="165" fontId="29" fillId="0" borderId="10" xfId="2" applyNumberFormat="1" applyFont="1" applyBorder="1"/>
    <xf numFmtId="165" fontId="34" fillId="0" borderId="10" xfId="2" applyNumberFormat="1" applyFont="1" applyBorder="1" applyAlignment="1">
      <alignment horizontal="left"/>
    </xf>
    <xf numFmtId="165" fontId="38" fillId="0" borderId="10" xfId="2" applyNumberFormat="1" applyFont="1" applyBorder="1"/>
    <xf numFmtId="165" fontId="36" fillId="0" borderId="10" xfId="2" applyNumberFormat="1" applyFont="1" applyBorder="1"/>
    <xf numFmtId="43" fontId="40" fillId="0" borderId="15" xfId="7" applyFont="1" applyFill="1" applyBorder="1" applyAlignment="1" applyProtection="1">
      <alignment horizontal="right" vertical="center" wrapText="1"/>
    </xf>
    <xf numFmtId="165" fontId="40" fillId="0" borderId="2" xfId="2" applyNumberFormat="1" applyFont="1" applyBorder="1" applyAlignment="1">
      <alignment vertical="center"/>
    </xf>
    <xf numFmtId="43" fontId="41" fillId="0" borderId="10" xfId="7" applyFont="1" applyFill="1" applyBorder="1" applyAlignment="1" applyProtection="1">
      <alignment horizontal="right" vertical="center" wrapText="1"/>
    </xf>
    <xf numFmtId="165" fontId="42" fillId="0" borderId="10" xfId="7" applyNumberFormat="1" applyFont="1" applyFill="1" applyBorder="1" applyAlignment="1" applyProtection="1">
      <alignment horizontal="right" vertical="center" wrapText="1"/>
    </xf>
    <xf numFmtId="165" fontId="43" fillId="0" borderId="10" xfId="2" applyNumberFormat="1" applyFont="1" applyBorder="1" applyAlignment="1">
      <alignment vertical="center"/>
    </xf>
    <xf numFmtId="165" fontId="29" fillId="0" borderId="10" xfId="2" applyNumberFormat="1" applyFont="1" applyBorder="1" applyAlignment="1">
      <alignment vertical="center"/>
    </xf>
    <xf numFmtId="165" fontId="29" fillId="0" borderId="10" xfId="2" applyNumberFormat="1" applyFont="1" applyBorder="1" applyAlignment="1">
      <alignment horizontal="right"/>
    </xf>
    <xf numFmtId="0" fontId="29" fillId="0" borderId="10" xfId="0" applyFont="1" applyBorder="1" applyAlignment="1">
      <alignment vertical="top"/>
    </xf>
    <xf numFmtId="165" fontId="25" fillId="0" borderId="10" xfId="0" applyNumberFormat="1" applyFont="1" applyBorder="1" applyAlignment="1">
      <alignment vertical="top"/>
    </xf>
    <xf numFmtId="165" fontId="29" fillId="0" borderId="10" xfId="2" applyNumberFormat="1" applyFont="1" applyBorder="1" applyAlignment="1">
      <alignment vertical="top"/>
    </xf>
    <xf numFmtId="165" fontId="29" fillId="0" borderId="10" xfId="2" applyNumberFormat="1" applyFont="1" applyBorder="1" applyAlignment="1">
      <alignment vertical="top" wrapText="1"/>
    </xf>
    <xf numFmtId="0" fontId="0" fillId="0" borderId="0" xfId="0" applyAlignment="1">
      <alignment vertical="top"/>
    </xf>
    <xf numFmtId="165" fontId="44" fillId="0" borderId="10" xfId="0" applyNumberFormat="1" applyFont="1" applyBorder="1"/>
    <xf numFmtId="165" fontId="45" fillId="0" borderId="10" xfId="0" applyNumberFormat="1" applyFont="1" applyBorder="1"/>
    <xf numFmtId="165" fontId="46" fillId="0" borderId="10" xfId="0" applyNumberFormat="1" applyFont="1" applyBorder="1"/>
    <xf numFmtId="165" fontId="46" fillId="0" borderId="11" xfId="0" applyNumberFormat="1" applyFont="1" applyFill="1" applyBorder="1"/>
    <xf numFmtId="0" fontId="29" fillId="7" borderId="10" xfId="0" applyFont="1" applyFill="1" applyBorder="1" applyAlignment="1">
      <alignment horizontal="left"/>
    </xf>
    <xf numFmtId="0" fontId="29" fillId="7" borderId="2" xfId="0" applyFont="1" applyFill="1" applyBorder="1" applyAlignment="1">
      <alignment horizontal="left"/>
    </xf>
    <xf numFmtId="9" fontId="19" fillId="0" borderId="10" xfId="3" applyNumberFormat="1" applyFont="1" applyBorder="1" applyAlignment="1">
      <alignment horizontal="center" vertical="center"/>
    </xf>
    <xf numFmtId="43" fontId="19" fillId="5" borderId="10" xfId="2" applyFont="1" applyFill="1" applyBorder="1" applyAlignment="1">
      <alignment horizontal="center" vertical="center"/>
    </xf>
    <xf numFmtId="165" fontId="19" fillId="5" borderId="10" xfId="6" applyFont="1" applyFill="1" applyBorder="1" applyAlignment="1">
      <alignment vertical="center"/>
    </xf>
    <xf numFmtId="165" fontId="26" fillId="0" borderId="0" xfId="3" applyNumberFormat="1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28" fillId="0" borderId="3" xfId="3" applyFont="1" applyBorder="1" applyAlignment="1">
      <alignment horizontal="center" vertical="center" wrapText="1"/>
    </xf>
    <xf numFmtId="0" fontId="28" fillId="0" borderId="17" xfId="3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28" fillId="0" borderId="2" xfId="3" applyFont="1" applyBorder="1" applyAlignment="1">
      <alignment horizontal="center" vertical="center" wrapText="1"/>
    </xf>
    <xf numFmtId="0" fontId="28" fillId="0" borderId="11" xfId="3" applyFont="1" applyBorder="1" applyAlignment="1">
      <alignment horizontal="center" vertical="center" wrapText="1"/>
    </xf>
    <xf numFmtId="0" fontId="28" fillId="0" borderId="6" xfId="3" applyFont="1" applyBorder="1" applyAlignment="1">
      <alignment horizontal="center"/>
    </xf>
    <xf numFmtId="0" fontId="28" fillId="0" borderId="7" xfId="3" applyFont="1" applyBorder="1" applyAlignment="1">
      <alignment horizontal="center"/>
    </xf>
    <xf numFmtId="0" fontId="28" fillId="0" borderId="8" xfId="3" applyFont="1" applyBorder="1" applyAlignment="1">
      <alignment horizontal="center"/>
    </xf>
    <xf numFmtId="0" fontId="29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 wrapText="1"/>
    </xf>
    <xf numFmtId="0" fontId="29" fillId="9" borderId="17" xfId="0" applyFont="1" applyFill="1" applyBorder="1" applyAlignment="1">
      <alignment horizontal="center" vertical="center" wrapText="1"/>
    </xf>
    <xf numFmtId="0" fontId="29" fillId="9" borderId="18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29" fillId="9" borderId="8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0" fontId="30" fillId="0" borderId="0" xfId="0" applyFont="1" applyAlignment="1"/>
    <xf numFmtId="0" fontId="29" fillId="0" borderId="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8">
    <cellStyle name="เครื่องหมายจุลภาค" xfId="2" builtinId="3"/>
    <cellStyle name="เครื่องหมายจุลภาค 12" xfId="7"/>
    <cellStyle name="เครื่องหมายจุลภาค 2" xfId="1"/>
    <cellStyle name="เครื่องหมายจุลภาค 2 3" xfId="6"/>
    <cellStyle name="ปกติ" xfId="0" builtinId="0"/>
    <cellStyle name="ปกติ 13 2" xfId="3"/>
    <cellStyle name="ปกติ 2 2" xfId="5"/>
    <cellStyle name="ปกติ 2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"/>
  <sheetViews>
    <sheetView workbookViewId="0">
      <selection activeCell="A2" sqref="A1:Q2"/>
    </sheetView>
  </sheetViews>
  <sheetFormatPr defaultRowHeight="15"/>
  <cols>
    <col min="1" max="1" width="33.28515625" customWidth="1"/>
    <col min="2" max="2" width="6" customWidth="1"/>
    <col min="3" max="4" width="4.7109375" customWidth="1"/>
    <col min="5" max="5" width="7.85546875" customWidth="1"/>
    <col min="6" max="8" width="6" customWidth="1"/>
    <col min="9" max="10" width="8.7109375" customWidth="1"/>
    <col min="11" max="11" width="10.85546875" customWidth="1"/>
    <col min="12" max="16" width="0" hidden="1" customWidth="1"/>
    <col min="17" max="17" width="9.7109375" customWidth="1"/>
    <col min="18" max="18" width="13.140625" bestFit="1" customWidth="1"/>
  </cols>
  <sheetData>
    <row r="1" spans="1:18">
      <c r="I1" s="196" t="s">
        <v>124</v>
      </c>
      <c r="J1" s="196"/>
      <c r="K1" s="196"/>
      <c r="L1" s="196"/>
      <c r="M1" s="196"/>
      <c r="N1" s="196"/>
      <c r="O1" s="196"/>
      <c r="P1" s="196"/>
      <c r="Q1" s="196"/>
    </row>
    <row r="2" spans="1:18" ht="15.75">
      <c r="A2" s="146" t="s">
        <v>0</v>
      </c>
      <c r="B2" s="146"/>
      <c r="C2" s="146"/>
      <c r="D2" s="146"/>
      <c r="E2" s="146"/>
      <c r="F2" s="146"/>
      <c r="G2" s="146"/>
      <c r="H2" s="146"/>
      <c r="I2" s="204" t="s">
        <v>126</v>
      </c>
      <c r="J2" s="205"/>
      <c r="K2" s="205"/>
      <c r="L2" s="205"/>
      <c r="M2" s="205"/>
      <c r="N2" s="205"/>
      <c r="O2" s="205"/>
      <c r="P2" s="205"/>
      <c r="Q2" s="206"/>
      <c r="R2" s="2"/>
    </row>
    <row r="3" spans="1:18" ht="15.75">
      <c r="A3" s="145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"/>
    </row>
    <row r="4" spans="1:18" ht="15.75">
      <c r="A4" s="147" t="s">
        <v>65</v>
      </c>
      <c r="B4" s="147"/>
      <c r="C4" s="147"/>
      <c r="D4" s="147"/>
      <c r="E4" s="147"/>
      <c r="F4" s="147"/>
      <c r="G4" s="147"/>
      <c r="H4" s="147"/>
      <c r="I4" s="147"/>
      <c r="J4" s="93"/>
      <c r="K4" s="93"/>
      <c r="L4" s="3"/>
      <c r="M4" s="3"/>
      <c r="N4" s="3"/>
      <c r="O4" s="4"/>
      <c r="P4" s="3"/>
      <c r="Q4" s="3" t="s">
        <v>62</v>
      </c>
      <c r="R4" s="4"/>
    </row>
    <row r="5" spans="1:18" ht="18">
      <c r="A5" s="5" t="s">
        <v>2</v>
      </c>
      <c r="B5" s="6" t="s">
        <v>3</v>
      </c>
      <c r="C5" s="7"/>
      <c r="D5" s="7"/>
      <c r="E5" s="8"/>
      <c r="F5" s="9" t="s">
        <v>4</v>
      </c>
      <c r="G5" s="10"/>
      <c r="H5" s="10"/>
      <c r="I5" s="11"/>
      <c r="J5" s="148" t="s">
        <v>5</v>
      </c>
      <c r="K5" s="148" t="s">
        <v>6</v>
      </c>
      <c r="L5" s="151" t="s">
        <v>7</v>
      </c>
      <c r="M5" s="152"/>
      <c r="N5" s="152"/>
      <c r="O5" s="153"/>
      <c r="P5" s="12" t="s">
        <v>8</v>
      </c>
      <c r="Q5" s="154" t="s">
        <v>66</v>
      </c>
      <c r="R5" s="13"/>
    </row>
    <row r="6" spans="1:18" ht="18">
      <c r="A6" s="14"/>
      <c r="B6" s="15" t="s">
        <v>9</v>
      </c>
      <c r="C6" s="16" t="s">
        <v>10</v>
      </c>
      <c r="D6" s="16" t="s">
        <v>11</v>
      </c>
      <c r="E6" s="17" t="s">
        <v>12</v>
      </c>
      <c r="F6" s="18" t="s">
        <v>9</v>
      </c>
      <c r="G6" s="19" t="s">
        <v>10</v>
      </c>
      <c r="H6" s="19" t="s">
        <v>11</v>
      </c>
      <c r="I6" s="17" t="s">
        <v>12</v>
      </c>
      <c r="J6" s="149"/>
      <c r="K6" s="150"/>
      <c r="L6" s="20" t="s">
        <v>13</v>
      </c>
      <c r="M6" s="20" t="s">
        <v>14</v>
      </c>
      <c r="N6" s="20" t="s">
        <v>14</v>
      </c>
      <c r="O6" s="21" t="s">
        <v>14</v>
      </c>
      <c r="P6" s="21"/>
      <c r="Q6" s="155"/>
      <c r="R6" s="13"/>
    </row>
    <row r="7" spans="1:18" ht="18">
      <c r="A7" s="22"/>
      <c r="B7" s="15">
        <v>1</v>
      </c>
      <c r="C7" s="16">
        <v>2</v>
      </c>
      <c r="D7" s="16">
        <v>3</v>
      </c>
      <c r="E7" s="23" t="s">
        <v>15</v>
      </c>
      <c r="F7" s="18">
        <v>1</v>
      </c>
      <c r="G7" s="19">
        <v>2</v>
      </c>
      <c r="H7" s="19">
        <v>3</v>
      </c>
      <c r="I7" s="23" t="s">
        <v>15</v>
      </c>
      <c r="J7" s="23">
        <v>5</v>
      </c>
      <c r="K7" s="149"/>
      <c r="L7" s="24"/>
      <c r="M7" s="24" t="s">
        <v>16</v>
      </c>
      <c r="N7" s="24" t="s">
        <v>16</v>
      </c>
      <c r="O7" s="25" t="s">
        <v>17</v>
      </c>
      <c r="P7" s="25"/>
      <c r="Q7" s="156"/>
      <c r="R7" s="13"/>
    </row>
    <row r="8" spans="1:18">
      <c r="A8" s="26" t="s">
        <v>18</v>
      </c>
      <c r="B8" s="27"/>
      <c r="C8" s="27"/>
      <c r="D8" s="27"/>
      <c r="E8" s="28">
        <f t="shared" ref="E8:E24" si="0">B8-C8+D8</f>
        <v>0</v>
      </c>
      <c r="F8" s="29"/>
      <c r="G8" s="29"/>
      <c r="H8" s="29"/>
      <c r="I8" s="28">
        <f t="shared" ref="I8:I24" si="1">F8-G8+H8</f>
        <v>0</v>
      </c>
      <c r="J8" s="30"/>
      <c r="K8" s="28">
        <f t="shared" ref="K8:K38" si="2">E8+I8+J8</f>
        <v>0</v>
      </c>
      <c r="L8" s="30"/>
      <c r="M8" s="79"/>
      <c r="N8" s="79"/>
      <c r="O8" s="80"/>
      <c r="P8" s="26"/>
      <c r="Q8" s="28"/>
      <c r="R8" s="31"/>
    </row>
    <row r="9" spans="1:18">
      <c r="A9" s="32" t="s">
        <v>19</v>
      </c>
      <c r="B9" s="33"/>
      <c r="C9" s="33"/>
      <c r="D9" s="33"/>
      <c r="E9" s="28">
        <f t="shared" si="0"/>
        <v>0</v>
      </c>
      <c r="F9" s="34"/>
      <c r="G9" s="34"/>
      <c r="H9" s="34"/>
      <c r="I9" s="28">
        <f t="shared" si="1"/>
        <v>0</v>
      </c>
      <c r="J9" s="34"/>
      <c r="K9" s="28">
        <f t="shared" si="2"/>
        <v>0</v>
      </c>
      <c r="L9" s="34"/>
      <c r="M9" s="81"/>
      <c r="N9" s="81"/>
      <c r="O9" s="81"/>
      <c r="P9" s="35"/>
      <c r="Q9" s="28"/>
      <c r="R9" s="31"/>
    </row>
    <row r="10" spans="1:18">
      <c r="A10" s="36" t="s">
        <v>20</v>
      </c>
      <c r="B10" s="28">
        <v>4</v>
      </c>
      <c r="C10" s="28">
        <v>0</v>
      </c>
      <c r="D10" s="28">
        <v>0</v>
      </c>
      <c r="E10" s="28">
        <v>4</v>
      </c>
      <c r="F10" s="28">
        <v>1</v>
      </c>
      <c r="G10" s="28">
        <v>0</v>
      </c>
      <c r="H10" s="28">
        <v>0</v>
      </c>
      <c r="I10" s="28">
        <v>1</v>
      </c>
      <c r="J10" s="28">
        <v>3</v>
      </c>
      <c r="K10" s="28">
        <v>8</v>
      </c>
      <c r="L10" s="28">
        <v>2</v>
      </c>
      <c r="M10" s="45">
        <v>357391.82</v>
      </c>
      <c r="N10" s="82">
        <v>357391.82</v>
      </c>
      <c r="O10" s="82">
        <f t="shared" ref="O10:O46" si="3">N10*4/10</f>
        <v>142956.728</v>
      </c>
      <c r="P10" s="36"/>
      <c r="Q10" s="28"/>
      <c r="R10" s="37"/>
    </row>
    <row r="11" spans="1:18">
      <c r="A11" s="36" t="s">
        <v>21</v>
      </c>
      <c r="B11" s="28">
        <v>4</v>
      </c>
      <c r="C11" s="28"/>
      <c r="D11" s="28"/>
      <c r="E11" s="28">
        <v>4</v>
      </c>
      <c r="F11" s="28"/>
      <c r="G11" s="28"/>
      <c r="H11" s="28"/>
      <c r="I11" s="28">
        <v>0</v>
      </c>
      <c r="J11" s="28">
        <v>3</v>
      </c>
      <c r="K11" s="28">
        <v>7</v>
      </c>
      <c r="L11" s="28">
        <v>2</v>
      </c>
      <c r="M11" s="45">
        <v>300000</v>
      </c>
      <c r="N11" s="82">
        <v>357391.82</v>
      </c>
      <c r="O11" s="82">
        <f t="shared" si="3"/>
        <v>142956.728</v>
      </c>
      <c r="P11" s="36"/>
      <c r="Q11" s="28"/>
      <c r="R11" s="37"/>
    </row>
    <row r="12" spans="1:18">
      <c r="A12" s="32" t="s">
        <v>22</v>
      </c>
      <c r="B12" s="38">
        <v>62</v>
      </c>
      <c r="C12" s="39">
        <v>10</v>
      </c>
      <c r="D12" s="39">
        <v>1</v>
      </c>
      <c r="E12" s="39">
        <v>53</v>
      </c>
      <c r="F12" s="39">
        <v>12</v>
      </c>
      <c r="G12" s="39">
        <v>1</v>
      </c>
      <c r="H12" s="39">
        <v>2</v>
      </c>
      <c r="I12" s="39">
        <v>13</v>
      </c>
      <c r="J12" s="39">
        <v>10</v>
      </c>
      <c r="K12" s="39">
        <v>76</v>
      </c>
      <c r="L12" s="28">
        <v>13</v>
      </c>
      <c r="M12" s="45">
        <f>SUM(M14:M17)</f>
        <v>1472000</v>
      </c>
      <c r="N12" s="82">
        <v>1786013.8</v>
      </c>
      <c r="O12" s="82">
        <f t="shared" si="3"/>
        <v>714405.52</v>
      </c>
      <c r="P12" s="40">
        <f>SUM(M14:M17)</f>
        <v>1472000</v>
      </c>
      <c r="Q12" s="39"/>
      <c r="R12" s="37"/>
    </row>
    <row r="13" spans="1:18">
      <c r="A13" s="32" t="s">
        <v>23</v>
      </c>
      <c r="B13" s="41">
        <v>2</v>
      </c>
      <c r="C13" s="42">
        <v>1</v>
      </c>
      <c r="D13" s="42" t="s">
        <v>24</v>
      </c>
      <c r="E13" s="42">
        <v>1</v>
      </c>
      <c r="F13" s="42" t="s">
        <v>24</v>
      </c>
      <c r="G13" s="42" t="s">
        <v>24</v>
      </c>
      <c r="H13" s="42" t="s">
        <v>24</v>
      </c>
      <c r="I13" s="42" t="s">
        <v>24</v>
      </c>
      <c r="J13" s="42" t="s">
        <v>24</v>
      </c>
      <c r="K13" s="42">
        <v>1</v>
      </c>
      <c r="L13" s="28"/>
      <c r="M13" s="45"/>
      <c r="N13" s="37"/>
      <c r="O13" s="83">
        <f t="shared" si="3"/>
        <v>0</v>
      </c>
      <c r="P13" s="43" t="s">
        <v>25</v>
      </c>
      <c r="Q13" s="42"/>
      <c r="R13" s="37"/>
    </row>
    <row r="14" spans="1:18">
      <c r="A14" s="32" t="s">
        <v>26</v>
      </c>
      <c r="B14" s="41">
        <v>14</v>
      </c>
      <c r="C14" s="42">
        <v>5</v>
      </c>
      <c r="D14" s="42" t="s">
        <v>24</v>
      </c>
      <c r="E14" s="42">
        <v>9</v>
      </c>
      <c r="F14" s="42">
        <v>8</v>
      </c>
      <c r="G14" s="42">
        <v>1</v>
      </c>
      <c r="H14" s="42">
        <v>2</v>
      </c>
      <c r="I14" s="42">
        <v>9</v>
      </c>
      <c r="J14" s="42">
        <v>2</v>
      </c>
      <c r="K14" s="42">
        <v>20</v>
      </c>
      <c r="L14" s="28">
        <v>7</v>
      </c>
      <c r="M14" s="45">
        <f>((6*9000)+(1*8000))*10</f>
        <v>620000</v>
      </c>
      <c r="N14" s="45"/>
      <c r="O14" s="45">
        <f t="shared" si="3"/>
        <v>0</v>
      </c>
      <c r="P14" s="43"/>
      <c r="Q14" s="42"/>
      <c r="R14" s="37"/>
    </row>
    <row r="15" spans="1:18">
      <c r="A15" s="32" t="s">
        <v>27</v>
      </c>
      <c r="B15" s="41">
        <v>20</v>
      </c>
      <c r="C15" s="42">
        <v>1</v>
      </c>
      <c r="D15" s="42" t="s">
        <v>24</v>
      </c>
      <c r="E15" s="42">
        <v>19</v>
      </c>
      <c r="F15" s="42">
        <v>2</v>
      </c>
      <c r="G15" s="42" t="s">
        <v>24</v>
      </c>
      <c r="H15" s="42" t="s">
        <v>24</v>
      </c>
      <c r="I15" s="42">
        <v>2</v>
      </c>
      <c r="J15" s="42">
        <v>4</v>
      </c>
      <c r="K15" s="42">
        <v>25</v>
      </c>
      <c r="L15" s="28">
        <v>4</v>
      </c>
      <c r="M15" s="45">
        <f>(4*15000)*10</f>
        <v>600000</v>
      </c>
      <c r="N15" s="45"/>
      <c r="O15" s="45">
        <f t="shared" si="3"/>
        <v>0</v>
      </c>
      <c r="P15" s="36"/>
      <c r="Q15" s="42"/>
      <c r="R15" s="37"/>
    </row>
    <row r="16" spans="1:18">
      <c r="A16" s="32" t="s">
        <v>28</v>
      </c>
      <c r="B16" s="41">
        <v>16</v>
      </c>
      <c r="C16" s="42">
        <v>1</v>
      </c>
      <c r="D16" s="42" t="s">
        <v>24</v>
      </c>
      <c r="E16" s="42">
        <v>15</v>
      </c>
      <c r="F16" s="42" t="s">
        <v>24</v>
      </c>
      <c r="G16" s="42" t="s">
        <v>24</v>
      </c>
      <c r="H16" s="42" t="s">
        <v>24</v>
      </c>
      <c r="I16" s="42" t="s">
        <v>24</v>
      </c>
      <c r="J16" s="42">
        <v>3</v>
      </c>
      <c r="K16" s="42">
        <v>18</v>
      </c>
      <c r="L16" s="28">
        <v>1</v>
      </c>
      <c r="M16" s="45">
        <v>102000</v>
      </c>
      <c r="N16" s="45"/>
      <c r="O16" s="45">
        <f t="shared" si="3"/>
        <v>0</v>
      </c>
      <c r="P16" s="36"/>
      <c r="Q16" s="42"/>
      <c r="R16" s="37"/>
    </row>
    <row r="17" spans="1:18">
      <c r="A17" s="32" t="s">
        <v>29</v>
      </c>
      <c r="B17" s="41">
        <v>10</v>
      </c>
      <c r="C17" s="42">
        <v>2</v>
      </c>
      <c r="D17" s="42">
        <v>1</v>
      </c>
      <c r="E17" s="42">
        <v>9</v>
      </c>
      <c r="F17" s="42">
        <v>2</v>
      </c>
      <c r="G17" s="42" t="s">
        <v>24</v>
      </c>
      <c r="H17" s="42" t="s">
        <v>24</v>
      </c>
      <c r="I17" s="42">
        <v>2</v>
      </c>
      <c r="J17" s="42">
        <v>1</v>
      </c>
      <c r="K17" s="42">
        <v>12</v>
      </c>
      <c r="L17" s="28">
        <v>1</v>
      </c>
      <c r="M17" s="45">
        <v>150000</v>
      </c>
      <c r="N17" s="45"/>
      <c r="O17" s="45">
        <f t="shared" si="3"/>
        <v>0</v>
      </c>
      <c r="P17" s="36"/>
      <c r="Q17" s="42"/>
      <c r="R17" s="37"/>
    </row>
    <row r="18" spans="1:18">
      <c r="A18" s="44" t="s">
        <v>30</v>
      </c>
      <c r="B18" s="28">
        <v>0</v>
      </c>
      <c r="C18" s="28">
        <v>0</v>
      </c>
      <c r="D18" s="28">
        <v>6</v>
      </c>
      <c r="E18" s="28">
        <v>6</v>
      </c>
      <c r="F18" s="28">
        <v>0</v>
      </c>
      <c r="G18" s="28">
        <v>0</v>
      </c>
      <c r="H18" s="28">
        <v>0</v>
      </c>
      <c r="I18" s="28">
        <v>0</v>
      </c>
      <c r="J18" s="28">
        <v>2</v>
      </c>
      <c r="K18" s="28">
        <v>8</v>
      </c>
      <c r="L18" s="28">
        <v>4</v>
      </c>
      <c r="M18" s="45">
        <v>526000</v>
      </c>
      <c r="N18" s="82">
        <v>631644.63</v>
      </c>
      <c r="O18" s="82">
        <f t="shared" si="3"/>
        <v>252657.85200000001</v>
      </c>
      <c r="P18" s="36"/>
      <c r="Q18" s="28"/>
      <c r="R18" s="37"/>
    </row>
    <row r="19" spans="1:18">
      <c r="A19" s="44" t="s">
        <v>31</v>
      </c>
      <c r="B19" s="28">
        <v>8</v>
      </c>
      <c r="C19" s="28">
        <v>2</v>
      </c>
      <c r="D19" s="28">
        <v>2</v>
      </c>
      <c r="E19" s="28">
        <v>12</v>
      </c>
      <c r="F19" s="28"/>
      <c r="G19" s="28"/>
      <c r="H19" s="28"/>
      <c r="I19" s="28">
        <f t="shared" si="1"/>
        <v>0</v>
      </c>
      <c r="J19" s="28">
        <v>2</v>
      </c>
      <c r="K19" s="28">
        <v>14</v>
      </c>
      <c r="L19" s="28">
        <v>3</v>
      </c>
      <c r="M19" s="45">
        <v>437000</v>
      </c>
      <c r="N19" s="82">
        <v>482159.72</v>
      </c>
      <c r="O19" s="82">
        <f t="shared" si="3"/>
        <v>192863.88799999998</v>
      </c>
      <c r="P19" s="36"/>
      <c r="Q19" s="28"/>
      <c r="R19" s="37"/>
    </row>
    <row r="20" spans="1:18">
      <c r="A20" s="44" t="s">
        <v>32</v>
      </c>
      <c r="B20" s="28">
        <v>3</v>
      </c>
      <c r="C20" s="28">
        <v>2</v>
      </c>
      <c r="D20" s="28">
        <v>16</v>
      </c>
      <c r="E20" s="28">
        <f t="shared" ref="E20" si="4">B20-C20+D20</f>
        <v>17</v>
      </c>
      <c r="F20" s="28"/>
      <c r="G20" s="28"/>
      <c r="H20" s="28">
        <v>2</v>
      </c>
      <c r="I20" s="28">
        <f t="shared" si="1"/>
        <v>2</v>
      </c>
      <c r="J20" s="28">
        <v>1</v>
      </c>
      <c r="K20" s="28">
        <f t="shared" ref="K20" si="5">E20+I20+J20</f>
        <v>20</v>
      </c>
      <c r="L20" s="28">
        <v>9</v>
      </c>
      <c r="M20" s="45">
        <v>1378200</v>
      </c>
      <c r="N20" s="82">
        <v>1390304.17</v>
      </c>
      <c r="O20" s="82">
        <f t="shared" si="3"/>
        <v>556121.66799999995</v>
      </c>
      <c r="P20" s="36"/>
      <c r="Q20" s="28"/>
      <c r="R20" s="37"/>
    </row>
    <row r="21" spans="1:18">
      <c r="A21" s="44" t="s">
        <v>33</v>
      </c>
      <c r="B21" s="28">
        <v>7</v>
      </c>
      <c r="C21" s="28">
        <v>0</v>
      </c>
      <c r="D21" s="28">
        <v>7</v>
      </c>
      <c r="E21" s="28">
        <v>14</v>
      </c>
      <c r="F21" s="28"/>
      <c r="G21" s="28"/>
      <c r="H21" s="28"/>
      <c r="I21" s="28">
        <v>0</v>
      </c>
      <c r="J21" s="28">
        <v>4</v>
      </c>
      <c r="K21" s="28">
        <v>18</v>
      </c>
      <c r="L21" s="28">
        <v>11</v>
      </c>
      <c r="M21" s="45">
        <v>1619616.9</v>
      </c>
      <c r="N21" s="82">
        <v>1619616.99</v>
      </c>
      <c r="O21" s="82">
        <f t="shared" si="3"/>
        <v>647846.79599999997</v>
      </c>
      <c r="P21" s="36"/>
      <c r="Q21" s="28"/>
      <c r="R21" s="37"/>
    </row>
    <row r="22" spans="1:18">
      <c r="A22" s="44" t="s">
        <v>34</v>
      </c>
      <c r="B22" s="28">
        <v>0</v>
      </c>
      <c r="C22" s="28">
        <v>0</v>
      </c>
      <c r="D22" s="28">
        <v>4</v>
      </c>
      <c r="E22" s="28">
        <v>4</v>
      </c>
      <c r="F22" s="28">
        <v>0</v>
      </c>
      <c r="G22" s="28">
        <v>0</v>
      </c>
      <c r="H22" s="28">
        <v>0</v>
      </c>
      <c r="I22" s="28">
        <v>0</v>
      </c>
      <c r="J22" s="28">
        <v>1</v>
      </c>
      <c r="K22" s="28">
        <v>5</v>
      </c>
      <c r="L22" s="28">
        <v>2</v>
      </c>
      <c r="M22" s="46">
        <v>300000</v>
      </c>
      <c r="N22" s="82">
        <v>357391.82</v>
      </c>
      <c r="O22" s="82">
        <f t="shared" si="3"/>
        <v>142956.728</v>
      </c>
      <c r="P22" s="36"/>
      <c r="Q22" s="28"/>
      <c r="R22" s="37"/>
    </row>
    <row r="23" spans="1:18">
      <c r="A23" s="47" t="s">
        <v>35</v>
      </c>
      <c r="B23" s="48">
        <v>73</v>
      </c>
      <c r="C23" s="48">
        <v>31</v>
      </c>
      <c r="D23" s="48">
        <v>1</v>
      </c>
      <c r="E23" s="49">
        <f t="shared" ref="E23" si="6">B23-C23+D23</f>
        <v>43</v>
      </c>
      <c r="F23" s="49">
        <v>3</v>
      </c>
      <c r="G23" s="49">
        <v>0</v>
      </c>
      <c r="H23" s="49">
        <v>0</v>
      </c>
      <c r="I23" s="49">
        <f t="shared" ref="I23" si="7">F23-G23+H23</f>
        <v>3</v>
      </c>
      <c r="J23" s="49">
        <v>3</v>
      </c>
      <c r="K23" s="49">
        <f t="shared" ref="K23" si="8">E23+I23+J23</f>
        <v>49</v>
      </c>
      <c r="L23" s="49">
        <v>29</v>
      </c>
      <c r="M23" s="50"/>
      <c r="N23" s="84">
        <v>4519316.34</v>
      </c>
      <c r="O23" s="84">
        <f t="shared" si="3"/>
        <v>1807726.5359999998</v>
      </c>
      <c r="P23" s="47"/>
      <c r="Q23" s="49"/>
      <c r="R23" s="51"/>
    </row>
    <row r="24" spans="1:18">
      <c r="A24" s="52" t="s">
        <v>36</v>
      </c>
      <c r="B24" s="53">
        <v>4</v>
      </c>
      <c r="C24" s="53">
        <v>0</v>
      </c>
      <c r="D24" s="53">
        <v>3</v>
      </c>
      <c r="E24" s="53">
        <f t="shared" si="0"/>
        <v>7</v>
      </c>
      <c r="F24" s="53">
        <v>0</v>
      </c>
      <c r="G24" s="53">
        <v>0</v>
      </c>
      <c r="H24" s="53">
        <v>0</v>
      </c>
      <c r="I24" s="53">
        <f t="shared" si="1"/>
        <v>0</v>
      </c>
      <c r="J24" s="53">
        <v>3</v>
      </c>
      <c r="K24" s="53">
        <f t="shared" si="2"/>
        <v>10</v>
      </c>
      <c r="L24" s="53">
        <v>8</v>
      </c>
      <c r="M24" s="54">
        <v>1339687.26</v>
      </c>
      <c r="N24" s="85">
        <v>1339687.26</v>
      </c>
      <c r="O24" s="86">
        <f t="shared" si="3"/>
        <v>535874.90399999998</v>
      </c>
      <c r="P24" s="52"/>
      <c r="Q24" s="53"/>
      <c r="R24" s="51"/>
    </row>
    <row r="25" spans="1:18">
      <c r="A25" s="47" t="s">
        <v>37</v>
      </c>
      <c r="B25" s="48">
        <v>0</v>
      </c>
      <c r="C25" s="48">
        <v>0</v>
      </c>
      <c r="D25" s="48">
        <v>13</v>
      </c>
      <c r="E25" s="49">
        <v>13</v>
      </c>
      <c r="F25" s="49">
        <v>0</v>
      </c>
      <c r="G25" s="49">
        <v>0</v>
      </c>
      <c r="H25" s="49">
        <v>0</v>
      </c>
      <c r="I25" s="49">
        <v>0</v>
      </c>
      <c r="J25" s="49">
        <v>2</v>
      </c>
      <c r="K25" s="49">
        <v>15</v>
      </c>
      <c r="L25" s="49">
        <v>12</v>
      </c>
      <c r="M25" s="55">
        <v>2082617.78</v>
      </c>
      <c r="N25" s="84">
        <v>2082617.78</v>
      </c>
      <c r="O25" s="84">
        <f t="shared" si="3"/>
        <v>833047.11199999996</v>
      </c>
      <c r="P25" s="47"/>
      <c r="Q25" s="49"/>
      <c r="R25" s="51"/>
    </row>
    <row r="26" spans="1:18">
      <c r="A26" s="47" t="s">
        <v>38</v>
      </c>
      <c r="B26" s="48">
        <v>211</v>
      </c>
      <c r="C26" s="48"/>
      <c r="D26" s="48"/>
      <c r="E26" s="49">
        <v>209</v>
      </c>
      <c r="F26" s="49"/>
      <c r="G26" s="49"/>
      <c r="H26" s="49"/>
      <c r="I26" s="49">
        <v>16</v>
      </c>
      <c r="J26" s="49">
        <v>3</v>
      </c>
      <c r="K26" s="49">
        <v>228</v>
      </c>
      <c r="L26" s="49">
        <v>25</v>
      </c>
      <c r="M26" s="56">
        <v>3155149.69</v>
      </c>
      <c r="N26" s="84">
        <v>3155149.69</v>
      </c>
      <c r="O26" s="84">
        <f t="shared" si="3"/>
        <v>1262059.8759999999</v>
      </c>
      <c r="P26" s="47"/>
      <c r="Q26" s="49"/>
      <c r="R26" s="51"/>
    </row>
    <row r="27" spans="1:18">
      <c r="A27" s="57" t="s">
        <v>39</v>
      </c>
      <c r="B27" s="49">
        <f t="shared" ref="B27:D27" si="9">SUM(B28:B37)</f>
        <v>232</v>
      </c>
      <c r="C27" s="49">
        <f t="shared" si="9"/>
        <v>6</v>
      </c>
      <c r="D27" s="49">
        <f t="shared" si="9"/>
        <v>7</v>
      </c>
      <c r="E27" s="49">
        <f>B27-C27+D27</f>
        <v>233</v>
      </c>
      <c r="F27" s="49">
        <f t="shared" ref="F27" si="10">SUM(F28:F37)</f>
        <v>157</v>
      </c>
      <c r="G27" s="49">
        <f t="shared" ref="G27:H27" si="11">SUM(G28:G37)</f>
        <v>7</v>
      </c>
      <c r="H27" s="49">
        <f t="shared" si="11"/>
        <v>0</v>
      </c>
      <c r="I27" s="49">
        <f>F27-G27+H27</f>
        <v>150</v>
      </c>
      <c r="J27" s="49">
        <f t="shared" ref="J27" si="12">SUM(J28:J37)</f>
        <v>9</v>
      </c>
      <c r="K27" s="49">
        <f t="shared" si="2"/>
        <v>392</v>
      </c>
      <c r="L27" s="87">
        <v>0</v>
      </c>
      <c r="M27" s="88">
        <v>0</v>
      </c>
      <c r="N27" s="88">
        <v>0</v>
      </c>
      <c r="O27" s="88">
        <f t="shared" si="3"/>
        <v>0</v>
      </c>
      <c r="P27" s="47"/>
      <c r="Q27" s="49"/>
      <c r="R27" s="51"/>
    </row>
    <row r="28" spans="1:18">
      <c r="A28" s="47" t="s">
        <v>40</v>
      </c>
      <c r="B28" s="49">
        <v>77</v>
      </c>
      <c r="C28" s="49">
        <v>4</v>
      </c>
      <c r="D28" s="49">
        <v>2</v>
      </c>
      <c r="E28" s="49">
        <v>75</v>
      </c>
      <c r="F28" s="49">
        <v>60</v>
      </c>
      <c r="G28" s="49">
        <v>5</v>
      </c>
      <c r="H28" s="49">
        <v>0</v>
      </c>
      <c r="I28" s="49">
        <v>55</v>
      </c>
      <c r="J28" s="49">
        <v>5</v>
      </c>
      <c r="K28" s="49">
        <v>135</v>
      </c>
      <c r="L28" s="49"/>
      <c r="M28" s="50"/>
      <c r="N28" s="88"/>
      <c r="O28" s="88">
        <f t="shared" si="3"/>
        <v>0</v>
      </c>
      <c r="P28" s="58"/>
      <c r="Q28" s="49"/>
      <c r="R28" s="37"/>
    </row>
    <row r="29" spans="1:18">
      <c r="A29" s="47" t="s">
        <v>41</v>
      </c>
      <c r="B29" s="48">
        <v>13</v>
      </c>
      <c r="C29" s="48">
        <v>0</v>
      </c>
      <c r="D29" s="48">
        <v>0</v>
      </c>
      <c r="E29" s="49">
        <v>13</v>
      </c>
      <c r="F29" s="49">
        <v>14</v>
      </c>
      <c r="G29" s="49">
        <v>0</v>
      </c>
      <c r="H29" s="49">
        <v>0</v>
      </c>
      <c r="I29" s="49">
        <v>14</v>
      </c>
      <c r="J29" s="49">
        <v>0</v>
      </c>
      <c r="K29" s="49">
        <v>27</v>
      </c>
      <c r="L29" s="49"/>
      <c r="M29" s="50"/>
      <c r="N29" s="88"/>
      <c r="O29" s="88">
        <f t="shared" si="3"/>
        <v>0</v>
      </c>
      <c r="P29" s="47"/>
      <c r="Q29" s="49"/>
      <c r="R29" s="51"/>
    </row>
    <row r="30" spans="1:18">
      <c r="A30" s="47" t="s">
        <v>42</v>
      </c>
      <c r="B30" s="48">
        <v>20</v>
      </c>
      <c r="C30" s="48">
        <v>0</v>
      </c>
      <c r="D30" s="48">
        <v>1</v>
      </c>
      <c r="E30" s="49">
        <v>21</v>
      </c>
      <c r="F30" s="49">
        <v>14</v>
      </c>
      <c r="G30" s="49">
        <v>0</v>
      </c>
      <c r="H30" s="49">
        <v>0</v>
      </c>
      <c r="I30" s="49">
        <v>14</v>
      </c>
      <c r="J30" s="49">
        <v>1</v>
      </c>
      <c r="K30" s="49">
        <v>36</v>
      </c>
      <c r="L30" s="49"/>
      <c r="M30" s="50"/>
      <c r="N30" s="88"/>
      <c r="O30" s="88">
        <f t="shared" si="3"/>
        <v>0</v>
      </c>
      <c r="P30" s="47"/>
      <c r="Q30" s="49"/>
      <c r="R30" s="51"/>
    </row>
    <row r="31" spans="1:18">
      <c r="A31" s="47" t="s">
        <v>43</v>
      </c>
      <c r="B31" s="48">
        <v>16</v>
      </c>
      <c r="C31" s="48">
        <v>0</v>
      </c>
      <c r="D31" s="48">
        <v>0</v>
      </c>
      <c r="E31" s="49">
        <v>16</v>
      </c>
      <c r="F31" s="49">
        <v>15</v>
      </c>
      <c r="G31" s="49">
        <v>0</v>
      </c>
      <c r="H31" s="49">
        <v>0</v>
      </c>
      <c r="I31" s="49">
        <v>15</v>
      </c>
      <c r="J31" s="49">
        <v>0</v>
      </c>
      <c r="K31" s="49">
        <v>31</v>
      </c>
      <c r="L31" s="49"/>
      <c r="M31" s="50"/>
      <c r="N31" s="88"/>
      <c r="O31" s="88">
        <f t="shared" si="3"/>
        <v>0</v>
      </c>
      <c r="P31" s="47"/>
      <c r="Q31" s="49"/>
      <c r="R31" s="51"/>
    </row>
    <row r="32" spans="1:18">
      <c r="A32" s="47" t="s">
        <v>44</v>
      </c>
      <c r="B32" s="48">
        <v>17</v>
      </c>
      <c r="C32" s="48">
        <v>0</v>
      </c>
      <c r="D32" s="48">
        <v>1</v>
      </c>
      <c r="E32" s="49">
        <v>18</v>
      </c>
      <c r="F32" s="49">
        <v>15</v>
      </c>
      <c r="G32" s="49">
        <v>1</v>
      </c>
      <c r="H32" s="49">
        <v>0</v>
      </c>
      <c r="I32" s="49">
        <v>14</v>
      </c>
      <c r="J32" s="49">
        <v>0</v>
      </c>
      <c r="K32" s="49">
        <v>32</v>
      </c>
      <c r="L32" s="49"/>
      <c r="M32" s="50"/>
      <c r="N32" s="88"/>
      <c r="O32" s="88">
        <f t="shared" si="3"/>
        <v>0</v>
      </c>
      <c r="P32" s="47"/>
      <c r="Q32" s="49"/>
      <c r="R32" s="51"/>
    </row>
    <row r="33" spans="1:18">
      <c r="A33" s="47" t="s">
        <v>45</v>
      </c>
      <c r="B33" s="48">
        <v>20</v>
      </c>
      <c r="C33" s="48">
        <v>0</v>
      </c>
      <c r="D33" s="48">
        <v>0</v>
      </c>
      <c r="E33" s="49">
        <v>20</v>
      </c>
      <c r="F33" s="49">
        <v>9</v>
      </c>
      <c r="G33" s="49">
        <v>0</v>
      </c>
      <c r="H33" s="49">
        <v>0</v>
      </c>
      <c r="I33" s="49">
        <v>9</v>
      </c>
      <c r="J33" s="49">
        <v>1</v>
      </c>
      <c r="K33" s="49">
        <v>30</v>
      </c>
      <c r="L33" s="49"/>
      <c r="M33" s="50"/>
      <c r="N33" s="88"/>
      <c r="O33" s="88">
        <f t="shared" si="3"/>
        <v>0</v>
      </c>
      <c r="P33" s="47"/>
      <c r="Q33" s="49"/>
      <c r="R33" s="51"/>
    </row>
    <row r="34" spans="1:18">
      <c r="A34" s="47" t="s">
        <v>46</v>
      </c>
      <c r="B34" s="48">
        <v>20</v>
      </c>
      <c r="C34" s="48">
        <v>2</v>
      </c>
      <c r="D34" s="48">
        <v>2</v>
      </c>
      <c r="E34" s="49">
        <v>20</v>
      </c>
      <c r="F34" s="49">
        <v>9</v>
      </c>
      <c r="G34" s="49">
        <v>0</v>
      </c>
      <c r="H34" s="49">
        <v>0</v>
      </c>
      <c r="I34" s="49">
        <v>9</v>
      </c>
      <c r="J34" s="49"/>
      <c r="K34" s="49">
        <v>29</v>
      </c>
      <c r="L34" s="49"/>
      <c r="M34" s="50"/>
      <c r="N34" s="88"/>
      <c r="O34" s="88">
        <f t="shared" si="3"/>
        <v>0</v>
      </c>
      <c r="P34" s="47"/>
      <c r="Q34" s="49"/>
      <c r="R34" s="51"/>
    </row>
    <row r="35" spans="1:18">
      <c r="A35" s="47" t="s">
        <v>47</v>
      </c>
      <c r="B35" s="48">
        <v>17</v>
      </c>
      <c r="C35" s="48">
        <v>0</v>
      </c>
      <c r="D35" s="48">
        <v>1</v>
      </c>
      <c r="E35" s="49">
        <v>18</v>
      </c>
      <c r="F35" s="49">
        <v>8</v>
      </c>
      <c r="G35" s="49">
        <v>0</v>
      </c>
      <c r="H35" s="49">
        <v>0</v>
      </c>
      <c r="I35" s="49">
        <v>8</v>
      </c>
      <c r="J35" s="49">
        <v>1</v>
      </c>
      <c r="K35" s="49">
        <v>27</v>
      </c>
      <c r="L35" s="49"/>
      <c r="M35" s="50"/>
      <c r="N35" s="88"/>
      <c r="O35" s="88">
        <f t="shared" si="3"/>
        <v>0</v>
      </c>
      <c r="P35" s="47"/>
      <c r="Q35" s="49"/>
      <c r="R35" s="51"/>
    </row>
    <row r="36" spans="1:18">
      <c r="A36" s="47" t="s">
        <v>48</v>
      </c>
      <c r="B36" s="48">
        <v>19</v>
      </c>
      <c r="C36" s="48">
        <v>0</v>
      </c>
      <c r="D36" s="48">
        <v>0</v>
      </c>
      <c r="E36" s="49">
        <v>19</v>
      </c>
      <c r="F36" s="49">
        <v>6</v>
      </c>
      <c r="G36" s="49">
        <v>0</v>
      </c>
      <c r="H36" s="49">
        <v>0</v>
      </c>
      <c r="I36" s="49">
        <v>6</v>
      </c>
      <c r="J36" s="49">
        <v>1</v>
      </c>
      <c r="K36" s="49">
        <v>26</v>
      </c>
      <c r="L36" s="49"/>
      <c r="M36" s="50"/>
      <c r="N36" s="88"/>
      <c r="O36" s="88">
        <f t="shared" si="3"/>
        <v>0</v>
      </c>
      <c r="P36" s="47"/>
      <c r="Q36" s="49"/>
      <c r="R36" s="51"/>
    </row>
    <row r="37" spans="1:18">
      <c r="A37" s="47" t="s">
        <v>49</v>
      </c>
      <c r="B37" s="49">
        <v>13</v>
      </c>
      <c r="C37" s="49">
        <v>0</v>
      </c>
      <c r="D37" s="49">
        <v>0</v>
      </c>
      <c r="E37" s="49">
        <v>13</v>
      </c>
      <c r="F37" s="49">
        <v>7</v>
      </c>
      <c r="G37" s="49">
        <v>1</v>
      </c>
      <c r="H37" s="49">
        <v>0</v>
      </c>
      <c r="I37" s="49">
        <v>6</v>
      </c>
      <c r="J37" s="49">
        <v>0</v>
      </c>
      <c r="K37" s="49">
        <v>19</v>
      </c>
      <c r="L37" s="49"/>
      <c r="M37" s="50"/>
      <c r="N37" s="88"/>
      <c r="O37" s="88">
        <f t="shared" si="3"/>
        <v>0</v>
      </c>
      <c r="P37" s="58"/>
      <c r="Q37" s="49"/>
      <c r="R37" s="37"/>
    </row>
    <row r="38" spans="1:18">
      <c r="A38" s="59" t="s">
        <v>50</v>
      </c>
      <c r="B38" s="48">
        <f>SUM(B39:B44)</f>
        <v>104</v>
      </c>
      <c r="C38" s="48">
        <f t="shared" ref="C38:J38" si="13">SUM(C39:C44)</f>
        <v>4</v>
      </c>
      <c r="D38" s="48">
        <f t="shared" si="13"/>
        <v>2</v>
      </c>
      <c r="E38" s="48">
        <f t="shared" si="13"/>
        <v>97</v>
      </c>
      <c r="F38" s="48">
        <f t="shared" si="13"/>
        <v>47</v>
      </c>
      <c r="G38" s="48">
        <f t="shared" si="13"/>
        <v>0</v>
      </c>
      <c r="H38" s="48">
        <f t="shared" si="13"/>
        <v>0</v>
      </c>
      <c r="I38" s="48">
        <f t="shared" si="13"/>
        <v>43</v>
      </c>
      <c r="J38" s="48">
        <f t="shared" si="13"/>
        <v>6</v>
      </c>
      <c r="K38" s="49">
        <f t="shared" si="2"/>
        <v>146</v>
      </c>
      <c r="L38" s="49"/>
      <c r="M38" s="50"/>
      <c r="N38" s="88"/>
      <c r="O38" s="88">
        <f t="shared" si="3"/>
        <v>0</v>
      </c>
      <c r="P38" s="60"/>
      <c r="Q38" s="49"/>
      <c r="R38" s="61"/>
    </row>
    <row r="39" spans="1:18">
      <c r="A39" s="47" t="s">
        <v>51</v>
      </c>
      <c r="B39" s="62">
        <v>37</v>
      </c>
      <c r="C39" s="62">
        <v>3</v>
      </c>
      <c r="D39" s="62">
        <v>2</v>
      </c>
      <c r="E39" s="62">
        <f t="shared" ref="E39" si="14">B39-C39+D39</f>
        <v>36</v>
      </c>
      <c r="F39" s="62">
        <v>6</v>
      </c>
      <c r="G39" s="62">
        <v>0</v>
      </c>
      <c r="H39" s="62">
        <v>0</v>
      </c>
      <c r="I39" s="62">
        <f>F39-G39+H39</f>
        <v>6</v>
      </c>
      <c r="J39" s="62">
        <v>4</v>
      </c>
      <c r="K39" s="62">
        <f>E39+I39+J39</f>
        <v>46</v>
      </c>
      <c r="L39" s="62">
        <v>20</v>
      </c>
      <c r="M39" s="63">
        <v>3277314.16</v>
      </c>
      <c r="N39" s="89">
        <v>3277314.16</v>
      </c>
      <c r="O39" s="89">
        <f t="shared" si="3"/>
        <v>1310925.6640000001</v>
      </c>
      <c r="P39" s="64"/>
      <c r="Q39" s="62"/>
      <c r="R39" s="51"/>
    </row>
    <row r="40" spans="1:18">
      <c r="A40" s="65" t="s">
        <v>52</v>
      </c>
      <c r="B40" s="48">
        <v>15</v>
      </c>
      <c r="C40" s="48">
        <v>0</v>
      </c>
      <c r="D40" s="48">
        <v>0</v>
      </c>
      <c r="E40" s="49">
        <v>12</v>
      </c>
      <c r="F40" s="49">
        <v>10</v>
      </c>
      <c r="G40" s="49">
        <v>0</v>
      </c>
      <c r="H40" s="49">
        <v>0</v>
      </c>
      <c r="I40" s="49">
        <v>7</v>
      </c>
      <c r="J40" s="49">
        <v>1</v>
      </c>
      <c r="K40" s="49">
        <v>20</v>
      </c>
      <c r="L40" s="49"/>
      <c r="M40" s="49"/>
      <c r="N40" s="51"/>
      <c r="O40" s="90">
        <f t="shared" si="3"/>
        <v>0</v>
      </c>
      <c r="P40" s="60" t="s">
        <v>53</v>
      </c>
      <c r="Q40" s="49"/>
      <c r="R40" s="51"/>
    </row>
    <row r="41" spans="1:18">
      <c r="A41" s="65" t="s">
        <v>54</v>
      </c>
      <c r="B41" s="48">
        <v>15</v>
      </c>
      <c r="C41" s="48">
        <v>0</v>
      </c>
      <c r="D41" s="48">
        <v>0</v>
      </c>
      <c r="E41" s="49">
        <v>14</v>
      </c>
      <c r="F41" s="49">
        <v>10</v>
      </c>
      <c r="G41" s="49">
        <v>0</v>
      </c>
      <c r="H41" s="49">
        <v>0</v>
      </c>
      <c r="I41" s="49">
        <v>10</v>
      </c>
      <c r="J41" s="49">
        <v>0</v>
      </c>
      <c r="K41" s="49">
        <v>24</v>
      </c>
      <c r="L41" s="49"/>
      <c r="M41" s="49"/>
      <c r="N41" s="51"/>
      <c r="O41" s="90">
        <f t="shared" si="3"/>
        <v>0</v>
      </c>
      <c r="P41" s="60" t="s">
        <v>55</v>
      </c>
      <c r="Q41" s="49"/>
      <c r="R41" s="51"/>
    </row>
    <row r="42" spans="1:18">
      <c r="A42" s="65" t="s">
        <v>56</v>
      </c>
      <c r="B42" s="48">
        <v>15</v>
      </c>
      <c r="C42" s="48">
        <v>0</v>
      </c>
      <c r="D42" s="48">
        <v>0</v>
      </c>
      <c r="E42" s="49">
        <v>14</v>
      </c>
      <c r="F42" s="49">
        <v>10</v>
      </c>
      <c r="G42" s="49">
        <v>0</v>
      </c>
      <c r="H42" s="49">
        <v>0</v>
      </c>
      <c r="I42" s="49">
        <v>9</v>
      </c>
      <c r="J42" s="49">
        <v>0</v>
      </c>
      <c r="K42" s="49">
        <v>23</v>
      </c>
      <c r="L42" s="49"/>
      <c r="M42" s="49"/>
      <c r="N42" s="51"/>
      <c r="O42" s="90">
        <f t="shared" si="3"/>
        <v>0</v>
      </c>
      <c r="P42" s="60" t="s">
        <v>55</v>
      </c>
      <c r="Q42" s="49"/>
      <c r="R42" s="51"/>
    </row>
    <row r="43" spans="1:18">
      <c r="A43" s="65" t="s">
        <v>57</v>
      </c>
      <c r="B43" s="48">
        <v>13</v>
      </c>
      <c r="C43" s="48">
        <v>1</v>
      </c>
      <c r="D43" s="48">
        <v>0</v>
      </c>
      <c r="E43" s="49">
        <v>12</v>
      </c>
      <c r="F43" s="49">
        <v>10</v>
      </c>
      <c r="G43" s="49">
        <v>0</v>
      </c>
      <c r="H43" s="49">
        <v>0</v>
      </c>
      <c r="I43" s="49">
        <v>10</v>
      </c>
      <c r="J43" s="49">
        <v>1</v>
      </c>
      <c r="K43" s="49">
        <v>23</v>
      </c>
      <c r="L43" s="49"/>
      <c r="M43" s="49"/>
      <c r="N43" s="51"/>
      <c r="O43" s="90">
        <f t="shared" si="3"/>
        <v>0</v>
      </c>
      <c r="P43" s="60" t="s">
        <v>58</v>
      </c>
      <c r="Q43" s="49"/>
      <c r="R43" s="51"/>
    </row>
    <row r="44" spans="1:18">
      <c r="A44" s="65" t="s">
        <v>59</v>
      </c>
      <c r="B44" s="48">
        <v>9</v>
      </c>
      <c r="C44" s="48">
        <v>0</v>
      </c>
      <c r="D44" s="48">
        <v>0</v>
      </c>
      <c r="E44" s="49">
        <v>9</v>
      </c>
      <c r="F44" s="49">
        <v>1</v>
      </c>
      <c r="G44" s="49">
        <v>0</v>
      </c>
      <c r="H44" s="49">
        <v>0</v>
      </c>
      <c r="I44" s="49">
        <v>1</v>
      </c>
      <c r="J44" s="49">
        <v>0</v>
      </c>
      <c r="K44" s="49">
        <f t="shared" ref="K44" si="15">E44+I44+J44</f>
        <v>10</v>
      </c>
      <c r="L44" s="49"/>
      <c r="M44" s="49"/>
      <c r="N44" s="51"/>
      <c r="O44" s="90">
        <f t="shared" si="3"/>
        <v>0</v>
      </c>
      <c r="P44" s="60" t="s">
        <v>58</v>
      </c>
      <c r="Q44" s="49"/>
      <c r="R44" s="51"/>
    </row>
    <row r="45" spans="1:18">
      <c r="A45" s="47" t="s">
        <v>60</v>
      </c>
      <c r="B45" s="48">
        <v>50</v>
      </c>
      <c r="C45" s="48">
        <v>0</v>
      </c>
      <c r="D45" s="48">
        <v>0</v>
      </c>
      <c r="E45" s="49">
        <v>50</v>
      </c>
      <c r="F45" s="49">
        <v>29</v>
      </c>
      <c r="G45" s="49">
        <v>2</v>
      </c>
      <c r="H45" s="49">
        <v>0</v>
      </c>
      <c r="I45" s="49">
        <v>27</v>
      </c>
      <c r="J45" s="49">
        <v>5</v>
      </c>
      <c r="K45" s="49">
        <v>82</v>
      </c>
      <c r="L45" s="49">
        <v>0</v>
      </c>
      <c r="M45" s="50">
        <v>0</v>
      </c>
      <c r="N45" s="88"/>
      <c r="O45" s="88">
        <f t="shared" si="3"/>
        <v>0</v>
      </c>
      <c r="P45" s="47"/>
      <c r="Q45" s="49"/>
      <c r="R45" s="51"/>
    </row>
    <row r="46" spans="1:18" ht="15.75" thickBot="1">
      <c r="A46" s="66" t="s">
        <v>61</v>
      </c>
      <c r="B46" s="67">
        <f t="shared" ref="B46:J46" si="16">SUM(B39:B45)</f>
        <v>154</v>
      </c>
      <c r="C46" s="67">
        <f t="shared" si="16"/>
        <v>4</v>
      </c>
      <c r="D46" s="67">
        <f t="shared" si="16"/>
        <v>2</v>
      </c>
      <c r="E46" s="67">
        <f t="shared" si="16"/>
        <v>147</v>
      </c>
      <c r="F46" s="67">
        <f t="shared" si="16"/>
        <v>76</v>
      </c>
      <c r="G46" s="67">
        <f t="shared" si="16"/>
        <v>2</v>
      </c>
      <c r="H46" s="67">
        <f t="shared" si="16"/>
        <v>0</v>
      </c>
      <c r="I46" s="67">
        <f t="shared" si="16"/>
        <v>70</v>
      </c>
      <c r="J46" s="67">
        <f t="shared" si="16"/>
        <v>11</v>
      </c>
      <c r="K46" s="68">
        <f>K10+K11+K12+K18+K19+K20+K21+K22+K23+K24+K25+K26+K27+K38+K45</f>
        <v>1078</v>
      </c>
      <c r="L46" s="69"/>
      <c r="M46" s="70"/>
      <c r="N46" s="91">
        <f>SUM(N7:N45)</f>
        <v>21356000</v>
      </c>
      <c r="O46" s="91">
        <f t="shared" si="3"/>
        <v>8542400</v>
      </c>
      <c r="P46" s="71"/>
      <c r="Q46" s="68"/>
    </row>
    <row r="47" spans="1:18" ht="24" customHeight="1" thickTop="1">
      <c r="A47" s="72" t="s">
        <v>64</v>
      </c>
      <c r="B47" s="73"/>
      <c r="C47" s="73"/>
      <c r="D47" s="73"/>
      <c r="E47" s="74"/>
      <c r="F47" s="74"/>
      <c r="G47" s="74"/>
      <c r="H47" s="74"/>
      <c r="I47" s="74"/>
      <c r="J47" s="74"/>
      <c r="K47" s="74"/>
      <c r="L47" s="74"/>
      <c r="M47" s="75"/>
      <c r="N47" s="75"/>
      <c r="O47" s="76"/>
      <c r="P47" s="1"/>
      <c r="Q47" s="1"/>
      <c r="R47" s="1"/>
    </row>
    <row r="48" spans="1:18">
      <c r="A48" s="92" t="s">
        <v>63</v>
      </c>
      <c r="B48" s="1"/>
      <c r="C48" s="1"/>
      <c r="D48" s="1"/>
      <c r="E48" s="74"/>
      <c r="F48" s="74"/>
      <c r="G48" s="74"/>
      <c r="H48" s="74"/>
      <c r="I48" s="74"/>
      <c r="J48" s="74"/>
      <c r="K48" s="78"/>
      <c r="L48" s="78"/>
      <c r="M48" s="78"/>
      <c r="N48" s="78"/>
      <c r="O48" s="1"/>
      <c r="P48" s="1"/>
      <c r="Q48" s="1"/>
      <c r="R48" s="1"/>
    </row>
    <row r="49" spans="1:16">
      <c r="A49" s="77"/>
      <c r="B49" s="1"/>
      <c r="C49" s="1"/>
      <c r="D49" s="1"/>
      <c r="E49" s="74"/>
      <c r="F49" s="74"/>
      <c r="G49" s="74"/>
      <c r="H49" s="74"/>
      <c r="I49" s="74"/>
      <c r="J49" s="74"/>
      <c r="K49" s="74"/>
      <c r="L49" s="74"/>
      <c r="M49" s="74"/>
      <c r="N49" s="74"/>
      <c r="P49" s="1"/>
    </row>
    <row r="50" spans="1:16">
      <c r="B50" s="1"/>
      <c r="C50" s="1"/>
      <c r="D50" s="1"/>
      <c r="E50" s="74"/>
      <c r="F50" s="74"/>
      <c r="G50" s="74"/>
      <c r="H50" s="74"/>
      <c r="I50" s="74"/>
      <c r="J50" s="74"/>
      <c r="K50" s="74"/>
      <c r="L50" s="74"/>
      <c r="M50" s="74"/>
      <c r="N50" s="74"/>
      <c r="P50" s="1"/>
    </row>
  </sheetData>
  <mergeCells count="9">
    <mergeCell ref="I1:Q1"/>
    <mergeCell ref="A2:H2"/>
    <mergeCell ref="I2:Q2"/>
    <mergeCell ref="A3:Q3"/>
    <mergeCell ref="A4:I4"/>
    <mergeCell ref="J5:J6"/>
    <mergeCell ref="K5:K7"/>
    <mergeCell ref="L5:O5"/>
    <mergeCell ref="Q5:Q7"/>
  </mergeCells>
  <printOptions horizontalCentered="1"/>
  <pageMargins left="0" right="0" top="0.75" bottom="0.75" header="0.3" footer="0.3"/>
  <pageSetup paperSize="9" scale="90" orientation="portrait" horizontalDpi="0" verticalDpi="0" r:id="rId1"/>
  <headerFooter>
    <oddHeader>&amp;R&amp;P / &amp;N</oddHeader>
    <oddFooter>&amp;R&amp;Z&amp;F&amp;A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6"/>
  <sheetViews>
    <sheetView workbookViewId="0">
      <selection activeCell="A2" sqref="A1:Q2"/>
    </sheetView>
  </sheetViews>
  <sheetFormatPr defaultColWidth="8.7109375" defaultRowHeight="15"/>
  <cols>
    <col min="1" max="1" width="12.5703125" customWidth="1"/>
    <col min="2" max="2" width="43" customWidth="1"/>
    <col min="3" max="3" width="10" customWidth="1"/>
    <col min="4" max="14" width="5.140625" customWidth="1"/>
    <col min="15" max="15" width="12.7109375" bestFit="1" customWidth="1"/>
  </cols>
  <sheetData>
    <row r="1" spans="1:15">
      <c r="G1" s="197" t="s">
        <v>124</v>
      </c>
      <c r="H1" s="197"/>
      <c r="I1" s="197"/>
      <c r="J1" s="197"/>
      <c r="K1" s="197"/>
      <c r="L1" s="197"/>
      <c r="M1" s="197"/>
      <c r="N1" s="197"/>
    </row>
    <row r="2" spans="1:15">
      <c r="G2" s="197" t="s">
        <v>127</v>
      </c>
      <c r="H2" s="197"/>
      <c r="I2" s="197"/>
      <c r="J2" s="197"/>
      <c r="K2" s="197"/>
      <c r="L2" s="197"/>
      <c r="M2" s="197"/>
      <c r="N2" s="197"/>
    </row>
    <row r="3" spans="1:15" s="102" customFormat="1" ht="41.25" customHeight="1">
      <c r="A3" s="164" t="s">
        <v>71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5" s="94" customFormat="1" ht="31.5" customHeight="1">
      <c r="A4" s="157" t="s">
        <v>70</v>
      </c>
      <c r="B4" s="159" t="s">
        <v>76</v>
      </c>
      <c r="C4" s="165" t="s">
        <v>67</v>
      </c>
      <c r="D4" s="167" t="s">
        <v>68</v>
      </c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5" s="94" customFormat="1" ht="21">
      <c r="A5" s="158"/>
      <c r="B5" s="160"/>
      <c r="C5" s="166"/>
      <c r="D5" s="95">
        <v>1</v>
      </c>
      <c r="E5" s="95">
        <v>2</v>
      </c>
      <c r="F5" s="95">
        <v>3</v>
      </c>
      <c r="G5" s="95">
        <v>4</v>
      </c>
      <c r="H5" s="95">
        <v>5</v>
      </c>
      <c r="I5" s="95">
        <v>6</v>
      </c>
      <c r="J5" s="95">
        <v>7</v>
      </c>
      <c r="K5" s="95">
        <v>8</v>
      </c>
      <c r="L5" s="95">
        <v>9</v>
      </c>
      <c r="M5" s="95">
        <v>10</v>
      </c>
      <c r="N5" s="95">
        <v>11</v>
      </c>
    </row>
    <row r="6" spans="1:15" s="94" customFormat="1" ht="30.75" customHeight="1">
      <c r="A6" s="161"/>
      <c r="B6" s="100" t="s">
        <v>73</v>
      </c>
      <c r="C6" s="96"/>
      <c r="D6" s="97"/>
      <c r="E6" s="97"/>
      <c r="F6" s="97"/>
      <c r="G6" s="97"/>
      <c r="H6" s="98" t="s">
        <v>62</v>
      </c>
      <c r="I6" s="98" t="s">
        <v>62</v>
      </c>
      <c r="J6" s="97"/>
      <c r="K6" s="97"/>
      <c r="L6" s="97"/>
      <c r="M6" s="97"/>
      <c r="N6" s="97"/>
    </row>
    <row r="7" spans="1:15" s="94" customFormat="1" ht="30.75" customHeight="1">
      <c r="A7" s="162"/>
      <c r="B7" s="101" t="s">
        <v>74</v>
      </c>
      <c r="C7" s="96"/>
      <c r="D7" s="97"/>
      <c r="E7" s="97"/>
      <c r="F7" s="97"/>
      <c r="G7" s="97"/>
      <c r="H7" s="98"/>
      <c r="I7" s="98"/>
      <c r="J7" s="97"/>
      <c r="K7" s="97"/>
      <c r="L7" s="97"/>
      <c r="M7" s="97"/>
      <c r="N7" s="97"/>
    </row>
    <row r="8" spans="1:15" s="99" customFormat="1" ht="23.25">
      <c r="A8" s="162"/>
      <c r="B8" s="103" t="s">
        <v>69</v>
      </c>
      <c r="C8" s="141">
        <v>1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5" s="99" customFormat="1" ht="21">
      <c r="A9" s="162"/>
      <c r="B9" s="103" t="s">
        <v>72</v>
      </c>
      <c r="C9" s="142">
        <f>SUM(D9:N9)</f>
        <v>0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4"/>
    </row>
    <row r="10" spans="1:15" s="99" customFormat="1" ht="21">
      <c r="A10" s="162"/>
      <c r="B10" s="103" t="s">
        <v>75</v>
      </c>
      <c r="C10" s="104">
        <f>SUM(C11:C16)</f>
        <v>0</v>
      </c>
      <c r="D10" s="104">
        <f t="shared" ref="D10:N10" si="0">SUM(D11:D16)</f>
        <v>0</v>
      </c>
      <c r="E10" s="104">
        <f t="shared" si="0"/>
        <v>0</v>
      </c>
      <c r="F10" s="104">
        <f t="shared" si="0"/>
        <v>0</v>
      </c>
      <c r="G10" s="104">
        <f t="shared" si="0"/>
        <v>0</v>
      </c>
      <c r="H10" s="104">
        <f t="shared" si="0"/>
        <v>0</v>
      </c>
      <c r="I10" s="104">
        <f t="shared" si="0"/>
        <v>0</v>
      </c>
      <c r="J10" s="104">
        <f t="shared" si="0"/>
        <v>0</v>
      </c>
      <c r="K10" s="104">
        <f t="shared" si="0"/>
        <v>0</v>
      </c>
      <c r="L10" s="104">
        <f t="shared" si="0"/>
        <v>0</v>
      </c>
      <c r="M10" s="104">
        <f t="shared" si="0"/>
        <v>0</v>
      </c>
      <c r="N10" s="104">
        <f t="shared" si="0"/>
        <v>0</v>
      </c>
    </row>
    <row r="11" spans="1:15" s="99" customFormat="1" ht="34.5" customHeight="1">
      <c r="A11" s="162"/>
      <c r="B11" s="103">
        <v>3.1</v>
      </c>
      <c r="C11" s="104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5" s="99" customFormat="1" ht="34.5" customHeight="1">
      <c r="A12" s="162"/>
      <c r="B12" s="103">
        <v>3.2</v>
      </c>
      <c r="C12" s="104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5" s="99" customFormat="1" ht="34.5" customHeight="1">
      <c r="A13" s="162"/>
      <c r="B13" s="103">
        <v>3.3</v>
      </c>
      <c r="C13" s="104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5" s="99" customFormat="1" ht="34.5" customHeight="1">
      <c r="A14" s="162"/>
      <c r="B14" s="103">
        <v>3.4</v>
      </c>
      <c r="C14" s="104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15" s="99" customFormat="1" ht="34.5" customHeight="1">
      <c r="A15" s="162"/>
      <c r="B15" s="103">
        <v>3.5</v>
      </c>
      <c r="C15" s="104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5" s="99" customFormat="1" ht="34.5" customHeight="1">
      <c r="A16" s="163"/>
      <c r="B16" s="103">
        <v>3.6</v>
      </c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</sheetData>
  <mergeCells count="8">
    <mergeCell ref="G2:N2"/>
    <mergeCell ref="G1:N1"/>
    <mergeCell ref="A4:A5"/>
    <mergeCell ref="B4:B5"/>
    <mergeCell ref="A6:A16"/>
    <mergeCell ref="A3:N3"/>
    <mergeCell ref="C4:C5"/>
    <mergeCell ref="D4:N4"/>
  </mergeCells>
  <pageMargins left="0.7" right="0.7" top="0.75" bottom="0.75" header="0.3" footer="0.3"/>
  <pageSetup paperSize="9" orientation="landscape" horizontalDpi="0" verticalDpi="0" r:id="rId1"/>
  <headerFooter>
    <oddHeader>&amp;R&amp;"TH SarabunPSK,ธรรมดา"&amp;12&amp;P / &amp;N</oddHeader>
    <oddFooter>&amp;R&amp;"TH SarabunPSK,ธรรมดา"&amp;Z&amp;F&amp;A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H12" sqref="H12"/>
    </sheetView>
  </sheetViews>
  <sheetFormatPr defaultRowHeight="15"/>
  <cols>
    <col min="1" max="1" width="37.85546875" customWidth="1"/>
    <col min="2" max="2" width="12.5703125" customWidth="1"/>
    <col min="3" max="4" width="11" customWidth="1"/>
    <col min="5" max="5" width="10.85546875" customWidth="1"/>
    <col min="6" max="6" width="10.140625" customWidth="1"/>
    <col min="7" max="7" width="11.5703125" customWidth="1"/>
    <col min="8" max="8" width="11.28515625" customWidth="1"/>
    <col min="9" max="9" width="10.85546875" customWidth="1"/>
    <col min="10" max="10" width="11.42578125" customWidth="1"/>
    <col min="11" max="11" width="12.42578125" customWidth="1"/>
    <col min="12" max="12" width="33.85546875" customWidth="1"/>
  </cols>
  <sheetData>
    <row r="1" spans="1:13" ht="15" customHeight="1">
      <c r="A1" s="199" t="s">
        <v>62</v>
      </c>
      <c r="B1" s="106"/>
      <c r="C1" s="106"/>
      <c r="D1" s="106"/>
      <c r="E1" s="198" t="s">
        <v>62</v>
      </c>
      <c r="F1" s="198"/>
      <c r="G1" s="198"/>
      <c r="H1" s="198"/>
      <c r="I1" s="198"/>
      <c r="J1" s="198"/>
      <c r="K1" s="200" t="s">
        <v>125</v>
      </c>
      <c r="L1" s="201"/>
    </row>
    <row r="2" spans="1:13" ht="27.75" customHeight="1">
      <c r="A2" s="183" t="s">
        <v>123</v>
      </c>
      <c r="B2" s="183"/>
      <c r="C2" s="183"/>
      <c r="D2" s="183"/>
      <c r="E2" s="183"/>
      <c r="F2" s="183"/>
      <c r="G2" s="183"/>
      <c r="H2" s="183"/>
      <c r="I2" s="183"/>
      <c r="J2" s="183"/>
      <c r="K2" s="202"/>
      <c r="L2" s="203"/>
    </row>
    <row r="3" spans="1:13" ht="34.5">
      <c r="A3" s="184" t="s">
        <v>77</v>
      </c>
      <c r="B3" s="186" t="s">
        <v>67</v>
      </c>
      <c r="C3" s="188" t="s">
        <v>68</v>
      </c>
      <c r="D3" s="189"/>
      <c r="E3" s="189"/>
      <c r="F3" s="189"/>
      <c r="G3" s="189"/>
      <c r="H3" s="189"/>
      <c r="I3" s="189"/>
      <c r="J3" s="189"/>
      <c r="K3" s="190" t="s">
        <v>78</v>
      </c>
      <c r="L3" s="190" t="s">
        <v>8</v>
      </c>
    </row>
    <row r="4" spans="1:13" ht="69.75">
      <c r="A4" s="185"/>
      <c r="B4" s="187"/>
      <c r="C4" s="107" t="s">
        <v>79</v>
      </c>
      <c r="D4" s="107" t="s">
        <v>80</v>
      </c>
      <c r="E4" s="108" t="s">
        <v>81</v>
      </c>
      <c r="F4" s="107" t="s">
        <v>82</v>
      </c>
      <c r="G4" s="107" t="s">
        <v>83</v>
      </c>
      <c r="H4" s="107" t="s">
        <v>84</v>
      </c>
      <c r="I4" s="107" t="s">
        <v>85</v>
      </c>
      <c r="J4" s="107" t="s">
        <v>86</v>
      </c>
      <c r="K4" s="191"/>
      <c r="L4" s="191"/>
    </row>
    <row r="5" spans="1:13" ht="23.25">
      <c r="A5" s="170" t="s">
        <v>87</v>
      </c>
      <c r="B5" s="171"/>
      <c r="C5" s="109">
        <v>104</v>
      </c>
      <c r="D5" s="109">
        <v>220</v>
      </c>
      <c r="E5" s="109">
        <v>105</v>
      </c>
      <c r="F5" s="109">
        <v>108</v>
      </c>
      <c r="G5" s="109">
        <v>109</v>
      </c>
      <c r="H5" s="109">
        <v>106</v>
      </c>
      <c r="I5" s="109">
        <v>107</v>
      </c>
      <c r="J5" s="110">
        <v>110</v>
      </c>
      <c r="K5" s="111"/>
      <c r="L5" s="191"/>
    </row>
    <row r="6" spans="1:13" ht="23.25">
      <c r="A6" s="170" t="s">
        <v>88</v>
      </c>
      <c r="B6" s="171"/>
      <c r="C6" s="193" t="s">
        <v>89</v>
      </c>
      <c r="D6" s="194"/>
      <c r="E6" s="195"/>
      <c r="F6" s="172" t="s">
        <v>90</v>
      </c>
      <c r="G6" s="173"/>
      <c r="H6" s="174" t="s">
        <v>91</v>
      </c>
      <c r="I6" s="175"/>
      <c r="J6" s="112" t="s">
        <v>92</v>
      </c>
      <c r="K6" s="113"/>
      <c r="L6" s="191"/>
    </row>
    <row r="7" spans="1:13" ht="23.25">
      <c r="A7" s="170" t="s">
        <v>93</v>
      </c>
      <c r="B7" s="171"/>
      <c r="C7" s="176">
        <v>27</v>
      </c>
      <c r="D7" s="177"/>
      <c r="E7" s="178"/>
      <c r="F7" s="179">
        <v>19</v>
      </c>
      <c r="G7" s="180"/>
      <c r="H7" s="181">
        <v>29</v>
      </c>
      <c r="I7" s="182"/>
      <c r="J7" s="110">
        <v>13</v>
      </c>
      <c r="K7" s="114">
        <f>SUM(C7:J7)</f>
        <v>88</v>
      </c>
      <c r="L7" s="191"/>
    </row>
    <row r="8" spans="1:13" ht="23.25">
      <c r="A8" s="170" t="s">
        <v>94</v>
      </c>
      <c r="B8" s="171"/>
      <c r="C8" s="115"/>
      <c r="D8" s="115"/>
      <c r="E8" s="115"/>
      <c r="F8" s="115"/>
      <c r="G8" s="116" t="s">
        <v>62</v>
      </c>
      <c r="H8" s="116" t="s">
        <v>62</v>
      </c>
      <c r="I8" s="115"/>
      <c r="J8" s="115"/>
      <c r="K8" s="114"/>
      <c r="L8" s="192"/>
    </row>
    <row r="9" spans="1:13" ht="26.25">
      <c r="A9" s="139" t="s">
        <v>95</v>
      </c>
      <c r="B9" s="118">
        <v>1</v>
      </c>
      <c r="C9" s="119">
        <v>11.08433734939759</v>
      </c>
      <c r="D9" s="119">
        <v>12.650602409638553</v>
      </c>
      <c r="E9" s="119">
        <v>3.072289156626506</v>
      </c>
      <c r="F9" s="119">
        <v>5.9397590361445785</v>
      </c>
      <c r="G9" s="119">
        <v>18.457831325301203</v>
      </c>
      <c r="H9" s="119">
        <v>25.698795180722893</v>
      </c>
      <c r="I9" s="119">
        <v>7.1325301204819276</v>
      </c>
      <c r="J9" s="119">
        <v>15.963855421686745</v>
      </c>
      <c r="K9" s="119">
        <f>SUM(C9:J9)</f>
        <v>100</v>
      </c>
      <c r="L9" s="119"/>
    </row>
    <row r="10" spans="1:13" ht="23.25">
      <c r="A10" s="139" t="s">
        <v>96</v>
      </c>
      <c r="B10" s="120">
        <v>10367575.48</v>
      </c>
      <c r="C10" s="121">
        <v>1135725</v>
      </c>
      <c r="D10" s="121">
        <v>1094721</v>
      </c>
      <c r="E10" s="121">
        <v>191204</v>
      </c>
      <c r="F10" s="121">
        <v>588463.80000000005</v>
      </c>
      <c r="G10" s="121">
        <v>1610818.1300000001</v>
      </c>
      <c r="H10" s="121">
        <v>2871204.8</v>
      </c>
      <c r="I10" s="121">
        <v>858535.2</v>
      </c>
      <c r="J10" s="121">
        <v>2016903.55</v>
      </c>
      <c r="K10" s="122">
        <f>SUM(C10:J10)</f>
        <v>10367575.48</v>
      </c>
      <c r="L10" s="119"/>
    </row>
    <row r="11" spans="1:13" ht="23.25">
      <c r="A11" s="140" t="s">
        <v>97</v>
      </c>
      <c r="B11" s="123">
        <f>B12+B13+B14+B15+B16+B17+B18+B22+B25</f>
        <v>1400533.84</v>
      </c>
      <c r="C11" s="123">
        <f t="shared" ref="C11:J11" si="0">C12+C13+C14+C15+C16+C17+C18+C22+C25</f>
        <v>110154.0070970378</v>
      </c>
      <c r="D11" s="123">
        <f t="shared" si="0"/>
        <v>69140.551578140949</v>
      </c>
      <c r="E11" s="123">
        <f t="shared" si="0"/>
        <v>340528.99109754863</v>
      </c>
      <c r="F11" s="123">
        <f t="shared" si="0"/>
        <v>29088.520239618407</v>
      </c>
      <c r="G11" s="123">
        <f t="shared" si="0"/>
        <v>147605.70589674523</v>
      </c>
      <c r="H11" s="123">
        <f t="shared" si="0"/>
        <v>425015.24354837369</v>
      </c>
      <c r="I11" s="123">
        <f t="shared" si="0"/>
        <v>106349.11213344453</v>
      </c>
      <c r="J11" s="123">
        <f t="shared" si="0"/>
        <v>172651.7084090909</v>
      </c>
      <c r="K11" s="124">
        <f>SUM(C11:J11)</f>
        <v>1400533.84</v>
      </c>
      <c r="L11" s="124" t="s">
        <v>98</v>
      </c>
    </row>
    <row r="12" spans="1:13" ht="23.25">
      <c r="A12" s="117" t="s">
        <v>99</v>
      </c>
      <c r="B12" s="125">
        <v>883200</v>
      </c>
      <c r="C12" s="126">
        <v>48000</v>
      </c>
      <c r="D12" s="126">
        <v>0</v>
      </c>
      <c r="E12" s="126">
        <v>324000</v>
      </c>
      <c r="F12" s="126">
        <v>0</v>
      </c>
      <c r="G12" s="126">
        <v>61200</v>
      </c>
      <c r="H12" s="126">
        <v>288000</v>
      </c>
      <c r="I12" s="126">
        <v>72000</v>
      </c>
      <c r="J12" s="126">
        <v>90000</v>
      </c>
      <c r="K12" s="127">
        <f>SUM(C12:J12)</f>
        <v>883200</v>
      </c>
      <c r="L12" s="128" t="s">
        <v>100</v>
      </c>
    </row>
    <row r="13" spans="1:13" ht="23.25">
      <c r="A13" s="117" t="s">
        <v>101</v>
      </c>
      <c r="B13" s="129">
        <v>31254</v>
      </c>
      <c r="C13" s="119">
        <v>2520</v>
      </c>
      <c r="D13" s="119">
        <v>1080</v>
      </c>
      <c r="E13" s="119">
        <v>0</v>
      </c>
      <c r="F13" s="119">
        <v>3600</v>
      </c>
      <c r="G13" s="119">
        <v>7200</v>
      </c>
      <c r="H13" s="119">
        <v>13254</v>
      </c>
      <c r="I13" s="119">
        <v>0</v>
      </c>
      <c r="J13" s="119">
        <v>3600</v>
      </c>
      <c r="K13" s="119">
        <v>31254</v>
      </c>
      <c r="L13" s="128" t="s">
        <v>102</v>
      </c>
    </row>
    <row r="14" spans="1:13" ht="69.75">
      <c r="A14" s="130" t="s">
        <v>103</v>
      </c>
      <c r="B14" s="131">
        <v>226000</v>
      </c>
      <c r="C14" s="132">
        <f>($B14*$C$7/$K$7)/($C$9+$D$9+$E$9)*$C$9</f>
        <v>28671.297242083754</v>
      </c>
      <c r="D14" s="132">
        <f>($B14*$C$7/$K$7)/($C$9+$D$9+$E$9)*$D$9</f>
        <v>32722.676200204285</v>
      </c>
      <c r="E14" s="132">
        <f>($B14*$C$7/$K$7)/($C$9+$D$9+$E$9)*$E$9</f>
        <v>7946.9356486210409</v>
      </c>
      <c r="F14" s="132">
        <f>($B14*$F$7/$K$7)/($F$9+$G$9)*$F$9</f>
        <v>11879.584736251403</v>
      </c>
      <c r="G14" s="132">
        <f>($B14*$F$7/$K$7)/($F$9+$G$9)*$G$9</f>
        <v>36915.869809203141</v>
      </c>
      <c r="H14" s="132">
        <f>($B14*$H$7/$K$7)/($H$9+$I$9)*$H$9</f>
        <v>58297.256046705581</v>
      </c>
      <c r="I14" s="132">
        <f>($B14*$H$7/$K$7)/($H$9+$I$9)*$I$9</f>
        <v>16180.016680567136</v>
      </c>
      <c r="J14" s="132">
        <f>$B14/$K$7*$J$7</f>
        <v>33386.363636363632</v>
      </c>
      <c r="K14" s="132">
        <f>SUM(C14:J14)</f>
        <v>226000</v>
      </c>
      <c r="L14" s="133" t="s">
        <v>104</v>
      </c>
      <c r="M14" s="134"/>
    </row>
    <row r="15" spans="1:13" ht="23.25">
      <c r="A15" s="117" t="s">
        <v>105</v>
      </c>
      <c r="B15" s="135">
        <v>23520</v>
      </c>
      <c r="C15" s="132">
        <f>($B15*$C$7/$K$7)/($C$9+$D$9+$E$9)*$C$9</f>
        <v>2983.8447395301323</v>
      </c>
      <c r="D15" s="132">
        <f>($B15*$C$7/$K$7)/($C$9+$D$9+$E$9)*$D$9</f>
        <v>3405.4749744637384</v>
      </c>
      <c r="E15" s="132">
        <f>($B15*$C$7/$K$7)/($C$9+$D$9+$E$9)*$E$9</f>
        <v>827.04392236976503</v>
      </c>
      <c r="F15" s="132">
        <f>($B15*$F$7/$K$7)/($F$9+$G$9)*$F$9</f>
        <v>1236.3178451178451</v>
      </c>
      <c r="G15" s="132">
        <f>($B15*$F$7/$K$7)/($F$9+$G$9)*$G$9</f>
        <v>3841.8639730639725</v>
      </c>
      <c r="H15" s="132">
        <f>($B15*$H$7/$K$7)/($H$9+$I$9)*$H$9</f>
        <v>6067.0418682235195</v>
      </c>
      <c r="I15" s="132">
        <f>($B15*$H$7/$K$7)/($H$9+$I$9)*$I$9</f>
        <v>1683.8672226855713</v>
      </c>
      <c r="J15" s="132">
        <f>$B15/$K$7*$J$7</f>
        <v>3474.545454545454</v>
      </c>
      <c r="K15" s="119">
        <f>SUM(C15:J15)</f>
        <v>23520</v>
      </c>
      <c r="L15" s="119" t="s">
        <v>106</v>
      </c>
    </row>
    <row r="16" spans="1:13" ht="23.25">
      <c r="A16" s="117" t="s">
        <v>107</v>
      </c>
      <c r="B16" s="135">
        <v>32580</v>
      </c>
      <c r="C16" s="132">
        <f>($B16*$C$7/$K$7)/($C$9+$D$9+$E$9)*$C$9</f>
        <v>4133.2339121552595</v>
      </c>
      <c r="D16" s="132">
        <f>($B16*$C$7/$K$7)/($C$9+$D$9+$E$9)*$D$9</f>
        <v>4717.2778345250244</v>
      </c>
      <c r="E16" s="132">
        <f>($B16*$C$7/$K$7)/($C$9+$D$9+$E$9)*$E$9</f>
        <v>1145.6246169560775</v>
      </c>
      <c r="F16" s="132">
        <f>($B16*$F$7/$K$7)/($F$9+$G$9)*$F$9</f>
        <v>1712.5525252525254</v>
      </c>
      <c r="G16" s="132">
        <f>($B16*$F$7/$K$7)/($F$9+$G$9)*$G$9</f>
        <v>5321.7656565656562</v>
      </c>
      <c r="H16" s="132">
        <f>($B16*$H$7/$K$7)/($H$9+$I$9)*$H$9</f>
        <v>8404.091159299418</v>
      </c>
      <c r="I16" s="132">
        <f>($B16*$H$7/$K$7)/($H$9+$I$9)*$I$9</f>
        <v>2332.4997497914933</v>
      </c>
      <c r="J16" s="132">
        <f>$B16/$K$7*$J$7</f>
        <v>4812.954545454546</v>
      </c>
      <c r="K16" s="119">
        <f t="shared" ref="K16:K17" si="1">SUM(C16:J16)</f>
        <v>32580</v>
      </c>
      <c r="L16" s="119" t="s">
        <v>106</v>
      </c>
    </row>
    <row r="17" spans="1:12" ht="23.25">
      <c r="A17" s="117" t="s">
        <v>108</v>
      </c>
      <c r="B17" s="135">
        <v>30000</v>
      </c>
      <c r="C17" s="132">
        <f>($B17*$C$7/$K$7)/($C$9+$D$9+$E$9)*$C$9</f>
        <v>3805.9244126659851</v>
      </c>
      <c r="D17" s="132">
        <f>($B17*$C$7/$K$7)/($C$9+$D$9+$E$9)*$D$9</f>
        <v>4343.7180796731354</v>
      </c>
      <c r="E17" s="132">
        <f>($B17*$C$7/$K$7)/($C$9+$D$9+$E$9)*$E$9</f>
        <v>1054.9029622063329</v>
      </c>
      <c r="F17" s="132">
        <f>($B17*$F$7/$K$7)/($F$9+$G$9)*$F$9</f>
        <v>1576.9360269360268</v>
      </c>
      <c r="G17" s="132">
        <f>($B17*$F$7/$K$7)/($F$9+$G$9)*$G$9</f>
        <v>4900.3367003366993</v>
      </c>
      <c r="H17" s="132">
        <f>($B17*$H$7/$K$7)/($H$9+$I$9)*$H$9</f>
        <v>7738.573811509591</v>
      </c>
      <c r="I17" s="132">
        <f>($B17*$H$7/$K$7)/($H$9+$I$9)*$I$9</f>
        <v>2147.7898248540446</v>
      </c>
      <c r="J17" s="132">
        <f>$B17/$K$7*$J$7</f>
        <v>4431.818181818182</v>
      </c>
      <c r="K17" s="119">
        <f t="shared" si="1"/>
        <v>30000</v>
      </c>
      <c r="L17" s="119" t="s">
        <v>106</v>
      </c>
    </row>
    <row r="18" spans="1:12" ht="23.25">
      <c r="A18" s="117" t="s">
        <v>109</v>
      </c>
      <c r="B18" s="135">
        <f>SUM(B19:B21)</f>
        <v>16017.9</v>
      </c>
      <c r="C18" s="135">
        <f t="shared" ref="C18:J18" si="2">SUM(C19:C21)</f>
        <v>0</v>
      </c>
      <c r="D18" s="135">
        <f t="shared" si="2"/>
        <v>0</v>
      </c>
      <c r="E18" s="135">
        <f t="shared" si="2"/>
        <v>0</v>
      </c>
      <c r="F18" s="135">
        <f t="shared" si="2"/>
        <v>779.9333037037037</v>
      </c>
      <c r="G18" s="135">
        <f t="shared" si="2"/>
        <v>2423.6466962962963</v>
      </c>
      <c r="H18" s="135">
        <f t="shared" si="2"/>
        <v>2507.6095926605503</v>
      </c>
      <c r="I18" s="135">
        <f t="shared" si="2"/>
        <v>695.97040733944948</v>
      </c>
      <c r="J18" s="135">
        <f t="shared" si="2"/>
        <v>9610.74</v>
      </c>
      <c r="K18" s="135">
        <f>SUM(C18:J18)</f>
        <v>16017.9</v>
      </c>
      <c r="L18" s="136" t="s">
        <v>110</v>
      </c>
    </row>
    <row r="19" spans="1:12" ht="23.25">
      <c r="A19" s="117" t="s">
        <v>111</v>
      </c>
      <c r="B19" s="135">
        <v>3203.58</v>
      </c>
      <c r="C19" s="119"/>
      <c r="D19" s="119"/>
      <c r="E19" s="119"/>
      <c r="F19" s="119"/>
      <c r="G19" s="119"/>
      <c r="H19" s="119">
        <f>$B$19/($I$9+$H$9)*H9</f>
        <v>2507.6095926605503</v>
      </c>
      <c r="I19" s="119">
        <f>$B$19/($I$9+$H$9)*I9</f>
        <v>695.97040733944948</v>
      </c>
      <c r="J19" s="119"/>
      <c r="K19" s="137">
        <f t="shared" ref="K19:K21" si="3">SUM(C19:J19)</f>
        <v>3203.58</v>
      </c>
      <c r="L19" s="119" t="s">
        <v>112</v>
      </c>
    </row>
    <row r="20" spans="1:12" ht="23.25">
      <c r="A20" s="117" t="s">
        <v>113</v>
      </c>
      <c r="B20" s="135">
        <v>3203.58</v>
      </c>
      <c r="C20" s="119"/>
      <c r="D20" s="119"/>
      <c r="E20" s="119"/>
      <c r="F20" s="119">
        <f>$B$20/($F$9+$G$9)*F9</f>
        <v>779.9333037037037</v>
      </c>
      <c r="G20" s="119">
        <f>$B$20/($F$9+$G$9)*G9</f>
        <v>2423.6466962962963</v>
      </c>
      <c r="H20" s="119"/>
      <c r="I20" s="119"/>
      <c r="J20" s="119"/>
      <c r="K20" s="137">
        <f t="shared" si="3"/>
        <v>3203.58</v>
      </c>
      <c r="L20" s="119" t="s">
        <v>114</v>
      </c>
    </row>
    <row r="21" spans="1:12" ht="23.25">
      <c r="A21" s="117" t="s">
        <v>115</v>
      </c>
      <c r="B21" s="135">
        <f>3203.58*3</f>
        <v>9610.74</v>
      </c>
      <c r="C21" s="119"/>
      <c r="D21" s="119"/>
      <c r="E21" s="119"/>
      <c r="F21" s="119"/>
      <c r="G21" s="119"/>
      <c r="H21" s="119"/>
      <c r="I21" s="119"/>
      <c r="J21" s="119">
        <f>B21</f>
        <v>9610.74</v>
      </c>
      <c r="K21" s="137">
        <f t="shared" si="3"/>
        <v>9610.74</v>
      </c>
      <c r="L21" s="119" t="s">
        <v>116</v>
      </c>
    </row>
    <row r="22" spans="1:12" ht="23.25">
      <c r="A22" s="117" t="s">
        <v>117</v>
      </c>
      <c r="B22" s="135">
        <f>B23+B24</f>
        <v>9662.1</v>
      </c>
      <c r="C22" s="132">
        <f>($B22*$C$7/$K$7)/($C$9+$D$9+$E$9)*$C$9</f>
        <v>1225.774075587334</v>
      </c>
      <c r="D22" s="132">
        <f>($B22*$C$7/$K$7)/($C$9+$D$9+$E$9)*$D$9</f>
        <v>1398.9812819203269</v>
      </c>
      <c r="E22" s="132">
        <f>($B22*$C$7/$K$7)/($C$9+$D$9+$E$9)*$E$9</f>
        <v>339.75259703779369</v>
      </c>
      <c r="F22" s="132">
        <f>($B22*$F$7/$K$7)/($F$9+$G$9)*$F$9</f>
        <v>507.88378619528623</v>
      </c>
      <c r="G22" s="132">
        <f>($B22*$F$7/$K$7)/($F$9+$G$9)*$G$9</f>
        <v>1578.2514410774411</v>
      </c>
      <c r="H22" s="132">
        <f>($B22*$H$7/$K$7)/($H$9+$I$9)*$H$9</f>
        <v>2492.3624674728944</v>
      </c>
      <c r="I22" s="132">
        <f>($B22*$H$7/$K$7)/($H$9+$I$9)*$I$9</f>
        <v>691.73866889074236</v>
      </c>
      <c r="J22" s="132">
        <f>$B22/$K$7*$J$7</f>
        <v>1427.3556818181819</v>
      </c>
      <c r="K22" s="137">
        <f>SUM(C22:J22)</f>
        <v>9662.1</v>
      </c>
      <c r="L22" s="136" t="s">
        <v>118</v>
      </c>
    </row>
    <row r="23" spans="1:12" ht="23.25">
      <c r="A23" s="117" t="s">
        <v>119</v>
      </c>
      <c r="B23" s="135">
        <v>5810.1</v>
      </c>
      <c r="C23" s="119"/>
      <c r="D23" s="119"/>
      <c r="E23" s="119"/>
      <c r="F23" s="119"/>
      <c r="G23" s="119"/>
      <c r="H23" s="119">
        <f>B23</f>
        <v>5810.1</v>
      </c>
      <c r="I23" s="119">
        <v>0</v>
      </c>
      <c r="J23" s="119"/>
      <c r="K23" s="119">
        <f>SUM(C23:J23)</f>
        <v>5810.1</v>
      </c>
      <c r="L23" s="119" t="s">
        <v>120</v>
      </c>
    </row>
    <row r="24" spans="1:12" ht="23.25">
      <c r="A24" s="117" t="s">
        <v>121</v>
      </c>
      <c r="B24" s="135">
        <v>3852</v>
      </c>
      <c r="C24" s="132">
        <f>($B24*$C$7/$K$7)/($C$9+$D$9+$E$9)*$C$9</f>
        <v>488.68069458631248</v>
      </c>
      <c r="D24" s="132">
        <f>($B24*$C$7/$K$7)/($C$9+$D$9+$E$9)*$D$9</f>
        <v>557.73340143003054</v>
      </c>
      <c r="E24" s="132">
        <f>($B24*$C$7/$K$7)/($C$9+$D$9+$E$9)*$E$9</f>
        <v>135.44954034729315</v>
      </c>
      <c r="F24" s="132">
        <f>($B24*$F$7/$K$7)/($F$9+$G$9)*$F$9</f>
        <v>202.47858585858583</v>
      </c>
      <c r="G24" s="132">
        <f>($B24*$F$7/$K$7)/($F$9+$G$9)*$G$9</f>
        <v>629.20323232323221</v>
      </c>
      <c r="H24" s="132">
        <f>($B24*$H$7/$K$7)/($H$9+$I$9)*$H$9</f>
        <v>993.63287739783152</v>
      </c>
      <c r="I24" s="132">
        <f>($B24*$H$7/$K$7)/($H$9+$I$9)*$I$9</f>
        <v>275.77621351125936</v>
      </c>
      <c r="J24" s="132">
        <f>$B24/$K$7*$J$7</f>
        <v>569.0454545454545</v>
      </c>
      <c r="K24" s="119">
        <f t="shared" ref="K24:K25" si="4">SUM(C24:J24)</f>
        <v>3851.9999999999995</v>
      </c>
      <c r="L24" s="119" t="s">
        <v>106</v>
      </c>
    </row>
    <row r="25" spans="1:12" ht="23.25">
      <c r="A25" s="117" t="s">
        <v>122</v>
      </c>
      <c r="B25" s="138">
        <v>148299.84</v>
      </c>
      <c r="C25" s="132">
        <f>($B25*$C$7/$K$7)/($C$9+$D$9+$E$9)*$C$9</f>
        <v>18813.932715015319</v>
      </c>
      <c r="D25" s="132">
        <f>($B25*$C$7/$K$7)/($C$9+$D$9+$E$9)*$D$9</f>
        <v>21472.423207354441</v>
      </c>
      <c r="E25" s="132">
        <f>($B25*$C$7/$K$7)/($C$9+$D$9+$E$9)*$E$9</f>
        <v>5214.7313503575069</v>
      </c>
      <c r="F25" s="132">
        <f>($B25*$F$7/$K$7)/($F$9+$G$9)*$F$9</f>
        <v>7795.3120161616162</v>
      </c>
      <c r="G25" s="132">
        <f>($B25*$F$7/$K$7)/($F$9+$G$9)*$G$9</f>
        <v>24223.971620202017</v>
      </c>
      <c r="H25" s="132">
        <f>($B25*$H$7/$K$7)/($H$9+$I$9)*$H$9</f>
        <v>38254.308602502089</v>
      </c>
      <c r="I25" s="132">
        <f>($B25*$H$7/$K$7)/($H$9+$I$9)*$I$9</f>
        <v>10617.229579316097</v>
      </c>
      <c r="J25" s="132">
        <f>$B25/$K$7*$J$7</f>
        <v>21907.930909090908</v>
      </c>
      <c r="K25" s="119">
        <f t="shared" si="4"/>
        <v>148299.84</v>
      </c>
      <c r="L25" s="119" t="s">
        <v>106</v>
      </c>
    </row>
  </sheetData>
  <mergeCells count="17">
    <mergeCell ref="A2:J2"/>
    <mergeCell ref="A3:A4"/>
    <mergeCell ref="B3:B4"/>
    <mergeCell ref="C3:J3"/>
    <mergeCell ref="K3:K4"/>
    <mergeCell ref="L3:L8"/>
    <mergeCell ref="A5:B5"/>
    <mergeCell ref="A6:B6"/>
    <mergeCell ref="C6:E6"/>
    <mergeCell ref="K1:L2"/>
    <mergeCell ref="A8:B8"/>
    <mergeCell ref="F6:G6"/>
    <mergeCell ref="H6:I6"/>
    <mergeCell ref="A7:B7"/>
    <mergeCell ref="C7:E7"/>
    <mergeCell ref="F7:G7"/>
    <mergeCell ref="H7:I7"/>
  </mergeCells>
  <printOptions horizontalCentered="1"/>
  <pageMargins left="0" right="0" top="0.5" bottom="0.5" header="0.3" footer="0.3"/>
  <pageSetup paperSize="9" scale="75" orientation="landscape" horizontalDpi="0" verticalDpi="0" r:id="rId1"/>
  <headerFooter>
    <oddHeader>&amp;R&amp;P / &amp;N</oddHeader>
    <oddFooter xml:space="preserve">&amp;R&amp;8&amp;Z&amp;F&amp;A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ตท-56-3.1</vt:lpstr>
      <vt:lpstr>ตท-56-3.2</vt:lpstr>
      <vt:lpstr>ตัวอย่าง ของ สบ</vt:lpstr>
    </vt:vector>
  </TitlesOfParts>
  <Company>Nas Wanon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 Comp</dc:creator>
  <cp:lastModifiedBy>Nas Comp</cp:lastModifiedBy>
  <cp:lastPrinted>2014-02-05T04:37:43Z</cp:lastPrinted>
  <dcterms:created xsi:type="dcterms:W3CDTF">2013-09-07T03:41:33Z</dcterms:created>
  <dcterms:modified xsi:type="dcterms:W3CDTF">2014-02-05T04:37:53Z</dcterms:modified>
</cp:coreProperties>
</file>